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3980" windowHeight="7620" activeTab="0"/>
  </bookViews>
  <sheets>
    <sheet name="Regnskab" sheetId="1" r:id="rId1"/>
    <sheet name="Ark2" sheetId="2" state="hidden" r:id="rId2"/>
    <sheet name="Noter" sheetId="3" r:id="rId3"/>
  </sheets>
  <definedNames>
    <definedName name="EksterneData_1" localSheetId="1">'Ark2'!$A$1:$G$107</definedName>
    <definedName name="EksterneData_2" localSheetId="2">'Noter'!$A$1:$J$294</definedName>
  </definedNames>
  <calcPr fullCalcOnLoad="1"/>
</workbook>
</file>

<file path=xl/sharedStrings.xml><?xml version="1.0" encoding="utf-8"?>
<sst xmlns="http://schemas.openxmlformats.org/spreadsheetml/2006/main" count="3009" uniqueCount="312">
  <si>
    <t>ACCOUNTNUM</t>
  </si>
  <si>
    <t>ACCOUNTNAME</t>
  </si>
  <si>
    <t>AMOUNTMST</t>
  </si>
  <si>
    <t>DIMENSION2_</t>
  </si>
  <si>
    <t>VOUCHER</t>
  </si>
  <si>
    <t>TXT</t>
  </si>
  <si>
    <t>TRANSDATE</t>
  </si>
  <si>
    <t xml:space="preserve">     10300</t>
  </si>
  <si>
    <t>Lån &amp; Spar 0400 - 401 25 48 449</t>
  </si>
  <si>
    <t>_x0002_</t>
  </si>
  <si>
    <t xml:space="preserve">                  10</t>
  </si>
  <si>
    <t>Kontingent</t>
  </si>
  <si>
    <t>Kursusgebyr 29/4+16/9</t>
  </si>
  <si>
    <t xml:space="preserve">                   9</t>
  </si>
  <si>
    <t>Kursusgebyr 29/4</t>
  </si>
  <si>
    <t xml:space="preserve">                   7</t>
  </si>
  <si>
    <t>Gebyr Lån&amp;Spar Bank</t>
  </si>
  <si>
    <t xml:space="preserve">          Primo_2011</t>
  </si>
  <si>
    <t xml:space="preserve">                   6</t>
  </si>
  <si>
    <t xml:space="preserve">         BE509_00209</t>
  </si>
  <si>
    <t>DP momsafregning 4.k</t>
  </si>
  <si>
    <t xml:space="preserve">                   8</t>
  </si>
  <si>
    <t>Kursusgebyr 19/1</t>
  </si>
  <si>
    <t>050617</t>
  </si>
  <si>
    <t xml:space="preserve">                   3</t>
  </si>
  <si>
    <t xml:space="preserve">                   2</t>
  </si>
  <si>
    <t xml:space="preserve">         BE509_00208</t>
  </si>
  <si>
    <t>Dorte Damm 19/1 hono</t>
  </si>
  <si>
    <t>110</t>
  </si>
  <si>
    <t>100</t>
  </si>
  <si>
    <t>050811</t>
  </si>
  <si>
    <t xml:space="preserve">     11110</t>
  </si>
  <si>
    <t>Tilgodehavender andre</t>
  </si>
  <si>
    <t xml:space="preserve">     14100</t>
  </si>
  <si>
    <t>Forudbetalte omkostninger</t>
  </si>
  <si>
    <t xml:space="preserve">     20100</t>
  </si>
  <si>
    <t>Egenkapital - primo</t>
  </si>
  <si>
    <t>091118</t>
  </si>
  <si>
    <t>091001</t>
  </si>
  <si>
    <t>090514</t>
  </si>
  <si>
    <t>090311</t>
  </si>
  <si>
    <t>090128</t>
  </si>
  <si>
    <t>090122</t>
  </si>
  <si>
    <t>080911</t>
  </si>
  <si>
    <t>080424</t>
  </si>
  <si>
    <t>080225</t>
  </si>
  <si>
    <t>071210</t>
  </si>
  <si>
    <t>071011</t>
  </si>
  <si>
    <t>061205</t>
  </si>
  <si>
    <t>061115</t>
  </si>
  <si>
    <t>061024</t>
  </si>
  <si>
    <t>061023</t>
  </si>
  <si>
    <t>060421</t>
  </si>
  <si>
    <t>100414</t>
  </si>
  <si>
    <t>100311</t>
  </si>
  <si>
    <t>100920</t>
  </si>
  <si>
    <t xml:space="preserve">     23210</t>
  </si>
  <si>
    <t>Købs moms</t>
  </si>
  <si>
    <t xml:space="preserve">     23220</t>
  </si>
  <si>
    <t>Salgs moms</t>
  </si>
  <si>
    <t>110429</t>
  </si>
  <si>
    <t>110119</t>
  </si>
  <si>
    <t xml:space="preserve">                   1</t>
  </si>
  <si>
    <t xml:space="preserve">     24205</t>
  </si>
  <si>
    <t>Skyldig moms</t>
  </si>
  <si>
    <t xml:space="preserve">                   5</t>
  </si>
  <si>
    <t>DP momsafregning 4.kvt. 2010</t>
  </si>
  <si>
    <t xml:space="preserve">     24215</t>
  </si>
  <si>
    <t>Skyldige omkostninger til andre</t>
  </si>
  <si>
    <t xml:space="preserve">     24230</t>
  </si>
  <si>
    <t>Samlekreditorer</t>
  </si>
  <si>
    <t xml:space="preserve">                   4</t>
  </si>
  <si>
    <t>Dorte Damm 19/1 honorar</t>
  </si>
  <si>
    <t xml:space="preserve">     41200</t>
  </si>
  <si>
    <t>Kontingenter</t>
  </si>
  <si>
    <t xml:space="preserve">     50130</t>
  </si>
  <si>
    <t>Porto og gebyrer</t>
  </si>
  <si>
    <t xml:space="preserve">     60100</t>
  </si>
  <si>
    <t>Kursusindtægter m. moms</t>
  </si>
  <si>
    <t xml:space="preserve">     60200</t>
  </si>
  <si>
    <t>Løn og honorar indberettet SKAT</t>
  </si>
  <si>
    <t>Tilskud fra DP</t>
  </si>
  <si>
    <t>Andre indtægter m. moms</t>
  </si>
  <si>
    <t>Regulering af egenkapital</t>
  </si>
  <si>
    <t>Renteindtægter</t>
  </si>
  <si>
    <t>Indtægter i alt</t>
  </si>
  <si>
    <t>Kontorhold</t>
  </si>
  <si>
    <t>Honorar udland</t>
  </si>
  <si>
    <t>Kopiering/udsendelser DP</t>
  </si>
  <si>
    <t>Anskaffelse</t>
  </si>
  <si>
    <t>Repræsentation og gaver</t>
  </si>
  <si>
    <t>Andre aktiviteter</t>
  </si>
  <si>
    <t>Renteudgifter</t>
  </si>
  <si>
    <t>Kurser</t>
  </si>
  <si>
    <t>Udgifter i alt</t>
  </si>
  <si>
    <t>Resultat</t>
  </si>
  <si>
    <t>Balance</t>
  </si>
  <si>
    <t>Indestående bank</t>
  </si>
  <si>
    <t>Udlæg</t>
  </si>
  <si>
    <t>Tilgodehavender hos DP</t>
  </si>
  <si>
    <t>Andre tilgodehavender</t>
  </si>
  <si>
    <t>Aktiver i alt</t>
  </si>
  <si>
    <t>Overførsel fra tidl. År</t>
  </si>
  <si>
    <t>Skyldig beløb til DP</t>
  </si>
  <si>
    <t>Skyldig til andre</t>
  </si>
  <si>
    <t>Årets over/underskud</t>
  </si>
  <si>
    <t>Passiver i alt</t>
  </si>
  <si>
    <t>Udgifter</t>
  </si>
  <si>
    <t>Indtægter</t>
  </si>
  <si>
    <t>Honorar m.v. udland</t>
  </si>
  <si>
    <t>Aktiver</t>
  </si>
  <si>
    <t>Passiver</t>
  </si>
  <si>
    <t>1)</t>
  </si>
  <si>
    <t xml:space="preserve"> </t>
  </si>
  <si>
    <t>Andre indtægter u. moms</t>
  </si>
  <si>
    <t>Kursusindtægter  u.moms</t>
  </si>
  <si>
    <t>Indtægter GF, temadage mv. m.moms</t>
  </si>
  <si>
    <t>Indtægter GF, temadage mv. u.moms</t>
  </si>
  <si>
    <t>Løn udbetalt indberettet til skat</t>
  </si>
  <si>
    <t>Transport styrelsen</t>
  </si>
  <si>
    <t>Transport andre møder</t>
  </si>
  <si>
    <t>Forplejning styrelsen</t>
  </si>
  <si>
    <t>Forplejning andre møder</t>
  </si>
  <si>
    <t>Honorar indberettet til skat</t>
  </si>
  <si>
    <t>Honorar m. moms</t>
  </si>
  <si>
    <t>Honorar u. moms</t>
  </si>
  <si>
    <t>Honorar GF, temadage m.v. m.moms</t>
  </si>
  <si>
    <t>Honorar GF, temadage m.v. u.moms</t>
  </si>
  <si>
    <t>Trykning/forsendelse</t>
  </si>
  <si>
    <t>Andre kursusomkostninger m.moms</t>
  </si>
  <si>
    <t>Andre kursusomkostninger u.moms</t>
  </si>
  <si>
    <t>Andre omk. GF,temadage m.v. m.moms</t>
  </si>
  <si>
    <t>Andre omk. GF,temadage m.v. u.moms</t>
  </si>
  <si>
    <t>Misbrugspsykologi (509)</t>
  </si>
  <si>
    <t>DP momsafregning 2.k</t>
  </si>
  <si>
    <t>Danhostel depositum</t>
  </si>
  <si>
    <t>Skejby Psykologpraks</t>
  </si>
  <si>
    <t>Kursusgbyr 29/4 + 16/9</t>
  </si>
  <si>
    <t>DP momsafregning 1.k</t>
  </si>
  <si>
    <t>Danhostel  depositum 22-23/9</t>
  </si>
  <si>
    <t>DP momsafregning 2.kvt. 2011</t>
  </si>
  <si>
    <t>Momsafregning 4.kvt. 2011</t>
  </si>
  <si>
    <t>DP momsafregning 1.kvt 2011</t>
  </si>
  <si>
    <t>Skejby Psykologpraksis 29/4 ho</t>
  </si>
  <si>
    <t>Honorar uden moms</t>
  </si>
  <si>
    <t>2)</t>
  </si>
  <si>
    <t>3)</t>
  </si>
  <si>
    <t>Skejby Psykologpraksis 29/4 honorar</t>
  </si>
  <si>
    <t>4)</t>
  </si>
  <si>
    <t>Danhostel Århus Vandrehjem 19/</t>
  </si>
  <si>
    <t>Andre kursusomkostninger m. moms</t>
  </si>
  <si>
    <t>5)</t>
  </si>
  <si>
    <t>Kuhl opd. hjemmeside</t>
  </si>
  <si>
    <t>Momsafregning 3.kvt</t>
  </si>
  <si>
    <t>Kursusgebyr 22-23/9</t>
  </si>
  <si>
    <t>DP tilskud 4.kvt. (127)</t>
  </si>
  <si>
    <t>DP tilskud 3.kvt. (127)</t>
  </si>
  <si>
    <t>Tilskud DP 2.kvt. (127)</t>
  </si>
  <si>
    <t>Tilskud DP 1.kvt. (127)</t>
  </si>
  <si>
    <t>110922</t>
  </si>
  <si>
    <t>Skejby Psykologpraksis 16/9</t>
  </si>
  <si>
    <t>6)</t>
  </si>
  <si>
    <t>Tilskud fra dp for hele året</t>
  </si>
  <si>
    <t>31. december 2011</t>
  </si>
  <si>
    <t>Regnskab pr. 31. december 2011</t>
  </si>
  <si>
    <t>Konto</t>
  </si>
  <si>
    <t>Kontonavn</t>
  </si>
  <si>
    <t>Bilagsdato</t>
  </si>
  <si>
    <t>Bilagsnummer</t>
  </si>
  <si>
    <t>Posteringstekst</t>
  </si>
  <si>
    <t>Beløb</t>
  </si>
  <si>
    <t>Valuta</t>
  </si>
  <si>
    <t>Afdeling</t>
  </si>
  <si>
    <t>Projekt</t>
  </si>
  <si>
    <t>Regnskab</t>
  </si>
  <si>
    <t>10300</t>
  </si>
  <si>
    <t>Primo_2011</t>
  </si>
  <si>
    <t/>
  </si>
  <si>
    <t>dkk</t>
  </si>
  <si>
    <t>509</t>
  </si>
  <si>
    <t>2</t>
  </si>
  <si>
    <t>3</t>
  </si>
  <si>
    <t>BE509_00208</t>
  </si>
  <si>
    <t>BE509_00209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</si>
  <si>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</si>
  <si>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</si>
  <si>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</si>
  <si>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</si>
  <si>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</si>
  <si>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</si>
  <si>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</si>
  <si>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</si>
  <si>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</si>
  <si>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</si>
  <si>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</si>
  <si>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BE509_00210</t>
  </si>
  <si>
    <t>BE509_00211</t>
  </si>
  <si>
    <t>20</t>
  </si>
  <si>
    <t>21</t>
  </si>
  <si>
    <t>BE509_00212</t>
  </si>
  <si>
    <t>23</t>
  </si>
  <si>
    <t>24</t>
  </si>
  <si>
    <t>BE509_00213</t>
  </si>
  <si>
    <t>27</t>
  </si>
  <si>
    <t>28</t>
  </si>
  <si>
    <t>29</t>
  </si>
  <si>
    <t>BE509_00214</t>
  </si>
  <si>
    <t>31</t>
  </si>
  <si>
    <t>32</t>
  </si>
  <si>
    <t>33</t>
  </si>
  <si>
    <t>34</t>
  </si>
  <si>
    <t>36</t>
  </si>
  <si>
    <t>39</t>
  </si>
  <si>
    <t>40</t>
  </si>
  <si>
    <t>41</t>
  </si>
  <si>
    <t>BE509_00215</t>
  </si>
  <si>
    <t>42</t>
  </si>
  <si>
    <t>Skejby Psykologpraksis</t>
  </si>
  <si>
    <t>BE509_00217</t>
  </si>
  <si>
    <t>Hotel Ibsen 15/10 Ja</t>
  </si>
  <si>
    <t>44</t>
  </si>
  <si>
    <t>45</t>
  </si>
  <si>
    <t>BE509_00216</t>
  </si>
  <si>
    <t>46</t>
  </si>
  <si>
    <t>47</t>
  </si>
  <si>
    <t>BE509_00218</t>
  </si>
  <si>
    <t>Eric Allouche div</t>
  </si>
  <si>
    <t>49</t>
  </si>
  <si>
    <t>50</t>
  </si>
  <si>
    <t>51</t>
  </si>
  <si>
    <t>53</t>
  </si>
  <si>
    <t>Kursusgebyr 16/11</t>
  </si>
  <si>
    <t>52</t>
  </si>
  <si>
    <t>BE509_00219</t>
  </si>
  <si>
    <t>DP kantinesalg 16/11</t>
  </si>
  <si>
    <t>BE509_00220</t>
  </si>
  <si>
    <t>Peer Nielsen div</t>
  </si>
  <si>
    <t>BE509_00221</t>
  </si>
  <si>
    <t>Eric Allouche 17/11</t>
  </si>
  <si>
    <t>57</t>
  </si>
  <si>
    <t>Jon Fridrickson honorar 16/11</t>
  </si>
  <si>
    <t>58</t>
  </si>
  <si>
    <t>59</t>
  </si>
  <si>
    <t>Rente Lån&amp;Spar Bank</t>
  </si>
  <si>
    <t>11110</t>
  </si>
  <si>
    <t>37</t>
  </si>
  <si>
    <t>38</t>
  </si>
  <si>
    <t>Danhostel 22/9</t>
  </si>
  <si>
    <t>14100</t>
  </si>
  <si>
    <t>22</t>
  </si>
  <si>
    <t>26</t>
  </si>
  <si>
    <t>20100</t>
  </si>
  <si>
    <t>400</t>
  </si>
  <si>
    <t>23210</t>
  </si>
  <si>
    <t>48</t>
  </si>
  <si>
    <t>Eric Allouche 21-22/9 forp</t>
  </si>
  <si>
    <t>54</t>
  </si>
  <si>
    <t>Eric Allouche 17/11 forp</t>
  </si>
  <si>
    <t>111116</t>
  </si>
  <si>
    <t>56</t>
  </si>
  <si>
    <t>55</t>
  </si>
  <si>
    <t>Peer Nielsen 29/4 forp</t>
  </si>
  <si>
    <t>Peer Nielsen Forplejning 16/9</t>
  </si>
  <si>
    <t>23220</t>
  </si>
  <si>
    <t>1</t>
  </si>
  <si>
    <t>5</t>
  </si>
  <si>
    <t>17</t>
  </si>
  <si>
    <t>25</t>
  </si>
  <si>
    <t>60</t>
  </si>
  <si>
    <t>24205</t>
  </si>
  <si>
    <t>18</t>
  </si>
  <si>
    <t>24215</t>
  </si>
  <si>
    <t>24230</t>
  </si>
  <si>
    <t>4</t>
  </si>
  <si>
    <t>19</t>
  </si>
  <si>
    <t>30</t>
  </si>
  <si>
    <t>43</t>
  </si>
  <si>
    <t>Hotel Ibsen 15/10 Jan Frederiksen</t>
  </si>
  <si>
    <t>Eric Allouche 21-22/9 div</t>
  </si>
  <si>
    <t>Peer Nielsen 16/9 p</t>
  </si>
  <si>
    <t>41100</t>
  </si>
  <si>
    <t>41200</t>
  </si>
  <si>
    <t>50100</t>
  </si>
  <si>
    <t>Peer Nielsen web m.v.</t>
  </si>
  <si>
    <t>50130</t>
  </si>
  <si>
    <t>Peer Nielsen porto</t>
  </si>
  <si>
    <t>50420</t>
  </si>
  <si>
    <t>Forplejning styrelsesmøder</t>
  </si>
  <si>
    <t>Eric Allouche 8/4 forp</t>
  </si>
  <si>
    <t>52520</t>
  </si>
  <si>
    <t>Anskaffelser</t>
  </si>
  <si>
    <t>Peer Nielsen Opdatering af webprogram</t>
  </si>
  <si>
    <t>55110</t>
  </si>
  <si>
    <t>60100</t>
  </si>
  <si>
    <t>60200</t>
  </si>
  <si>
    <t>60215</t>
  </si>
  <si>
    <t>60220</t>
  </si>
  <si>
    <t>60400</t>
  </si>
  <si>
    <t>60410</t>
  </si>
  <si>
    <t>Andre kursusomkostninger u. moms</t>
  </si>
  <si>
    <t>Eric Allouche 21-22/9 DSB</t>
  </si>
  <si>
    <t>Eric Allouche 21-22/9 km</t>
  </si>
  <si>
    <t>200</t>
  </si>
  <si>
    <t>69100</t>
  </si>
  <si>
    <t>Rente indtægter</t>
  </si>
  <si>
    <t>7)</t>
  </si>
  <si>
    <t>8)</t>
  </si>
  <si>
    <t>9)</t>
  </si>
  <si>
    <t>10)</t>
  </si>
  <si>
    <t>Overførsel til næste år</t>
  </si>
  <si>
    <t>Birgitte Thylstrup 1/10 betalt 2 gange</t>
  </si>
  <si>
    <t>Skejby Psykologpraksis 16/9 honorar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</si>
</sst>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3" applyNumberFormat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0" fontId="43" fillId="0" borderId="0" xfId="0" applyFont="1" applyAlignment="1">
      <alignment/>
    </xf>
    <xf numFmtId="43" fontId="43" fillId="0" borderId="0" xfId="39" applyFont="1" applyAlignment="1">
      <alignment/>
    </xf>
    <xf numFmtId="43" fontId="0" fillId="0" borderId="0" xfId="39" applyFont="1" applyAlignment="1">
      <alignment/>
    </xf>
    <xf numFmtId="14" fontId="0" fillId="0" borderId="0" xfId="0" applyNumberFormat="1" applyAlignment="1">
      <alignment/>
    </xf>
    <xf numFmtId="0" fontId="45" fillId="0" borderId="0" xfId="0" applyFont="1" applyAlignment="1">
      <alignment horizontal="right"/>
    </xf>
    <xf numFmtId="0" fontId="2" fillId="33" borderId="0" xfId="0" applyFont="1" applyFill="1" applyAlignment="1">
      <alignment/>
    </xf>
    <xf numFmtId="43" fontId="3" fillId="0" borderId="0" xfId="39" applyFont="1" applyAlignment="1">
      <alignment/>
    </xf>
    <xf numFmtId="14" fontId="2" fillId="0" borderId="0" xfId="39" applyNumberFormat="1" applyFont="1" applyAlignment="1">
      <alignment horizontal="center"/>
    </xf>
    <xf numFmtId="0" fontId="46" fillId="0" borderId="0" xfId="0" applyFont="1" applyAlignment="1">
      <alignment horizontal="right"/>
    </xf>
    <xf numFmtId="0" fontId="4" fillId="33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43" fontId="5" fillId="0" borderId="12" xfId="39" applyFont="1" applyBorder="1" applyAlignment="1">
      <alignment/>
    </xf>
    <xf numFmtId="0" fontId="5" fillId="0" borderId="13" xfId="0" applyFont="1" applyBorder="1" applyAlignment="1">
      <alignment/>
    </xf>
    <xf numFmtId="43" fontId="5" fillId="0" borderId="14" xfId="39" applyFont="1" applyBorder="1" applyAlignment="1">
      <alignment/>
    </xf>
    <xf numFmtId="43" fontId="5" fillId="0" borderId="15" xfId="39" applyFont="1" applyBorder="1" applyAlignment="1">
      <alignment/>
    </xf>
    <xf numFmtId="0" fontId="4" fillId="33" borderId="13" xfId="0" applyFont="1" applyFill="1" applyBorder="1" applyAlignment="1">
      <alignment/>
    </xf>
    <xf numFmtId="43" fontId="4" fillId="33" borderId="14" xfId="39" applyFont="1" applyFill="1" applyBorder="1" applyAlignment="1">
      <alignment/>
    </xf>
    <xf numFmtId="43" fontId="4" fillId="33" borderId="15" xfId="39" applyFont="1" applyFill="1" applyBorder="1" applyAlignment="1">
      <alignment/>
    </xf>
    <xf numFmtId="0" fontId="4" fillId="0" borderId="13" xfId="0" applyFont="1" applyBorder="1" applyAlignment="1">
      <alignment/>
    </xf>
    <xf numFmtId="43" fontId="4" fillId="0" borderId="14" xfId="39" applyFont="1" applyBorder="1" applyAlignment="1">
      <alignment/>
    </xf>
    <xf numFmtId="43" fontId="4" fillId="0" borderId="15" xfId="39" applyFont="1" applyBorder="1" applyAlignment="1">
      <alignment/>
    </xf>
    <xf numFmtId="0" fontId="4" fillId="33" borderId="16" xfId="0" applyFont="1" applyFill="1" applyBorder="1" applyAlignment="1">
      <alignment/>
    </xf>
    <xf numFmtId="43" fontId="4" fillId="33" borderId="17" xfId="39" applyFont="1" applyFill="1" applyBorder="1" applyAlignment="1">
      <alignment/>
    </xf>
    <xf numFmtId="43" fontId="4" fillId="33" borderId="18" xfId="39" applyFont="1" applyFill="1" applyBorder="1" applyAlignment="1">
      <alignment/>
    </xf>
    <xf numFmtId="0" fontId="4" fillId="33" borderId="19" xfId="0" applyFont="1" applyFill="1" applyBorder="1" applyAlignment="1">
      <alignment/>
    </xf>
    <xf numFmtId="43" fontId="4" fillId="33" borderId="20" xfId="39" applyFont="1" applyFill="1" applyBorder="1" applyAlignment="1">
      <alignment/>
    </xf>
    <xf numFmtId="43" fontId="4" fillId="33" borderId="21" xfId="39" applyFont="1" applyFill="1" applyBorder="1" applyAlignment="1">
      <alignment/>
    </xf>
    <xf numFmtId="0" fontId="4" fillId="0" borderId="0" xfId="0" applyFont="1" applyAlignment="1">
      <alignment/>
    </xf>
    <xf numFmtId="43" fontId="4" fillId="0" borderId="0" xfId="39" applyFont="1" applyAlignment="1">
      <alignment/>
    </xf>
    <xf numFmtId="0" fontId="4" fillId="33" borderId="22" xfId="0" applyFont="1" applyFill="1" applyBorder="1" applyAlignment="1">
      <alignment/>
    </xf>
    <xf numFmtId="43" fontId="4" fillId="33" borderId="23" xfId="39" applyFont="1" applyFill="1" applyBorder="1" applyAlignment="1">
      <alignment horizontal="right"/>
    </xf>
    <xf numFmtId="43" fontId="4" fillId="33" borderId="24" xfId="39" applyFont="1" applyFill="1" applyBorder="1" applyAlignment="1">
      <alignment horizontal="right"/>
    </xf>
    <xf numFmtId="0" fontId="5" fillId="0" borderId="25" xfId="0" applyFont="1" applyBorder="1" applyAlignment="1">
      <alignment/>
    </xf>
    <xf numFmtId="43" fontId="5" fillId="0" borderId="26" xfId="39" applyFont="1" applyBorder="1" applyAlignment="1">
      <alignment/>
    </xf>
    <xf numFmtId="0" fontId="4" fillId="33" borderId="27" xfId="0" applyFont="1" applyFill="1" applyBorder="1" applyAlignment="1">
      <alignment/>
    </xf>
    <xf numFmtId="43" fontId="4" fillId="33" borderId="28" xfId="39" applyFont="1" applyFill="1" applyBorder="1" applyAlignment="1">
      <alignment/>
    </xf>
    <xf numFmtId="43" fontId="4" fillId="33" borderId="29" xfId="39" applyFont="1" applyFill="1" applyBorder="1" applyAlignment="1">
      <alignment/>
    </xf>
    <xf numFmtId="0" fontId="4" fillId="33" borderId="30" xfId="0" applyFont="1" applyFill="1" applyBorder="1" applyAlignment="1">
      <alignment/>
    </xf>
    <xf numFmtId="43" fontId="4" fillId="33" borderId="31" xfId="39" applyFont="1" applyFill="1" applyBorder="1" applyAlignment="1">
      <alignment/>
    </xf>
    <xf numFmtId="43" fontId="4" fillId="33" borderId="32" xfId="39" applyFont="1" applyFill="1" applyBorder="1" applyAlignment="1">
      <alignment/>
    </xf>
    <xf numFmtId="0" fontId="46" fillId="0" borderId="0" xfId="0" applyFont="1" applyFill="1" applyAlignment="1">
      <alignment horizontal="right"/>
    </xf>
    <xf numFmtId="0" fontId="6" fillId="0" borderId="0" xfId="0" applyFont="1" applyBorder="1" applyAlignment="1">
      <alignment horizontal="left" vertical="center"/>
    </xf>
    <xf numFmtId="4" fontId="6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horizontal="right" vertical="center" wrapText="1"/>
    </xf>
    <xf numFmtId="0" fontId="45" fillId="0" borderId="0" xfId="0" applyFont="1" applyAlignment="1">
      <alignment/>
    </xf>
    <xf numFmtId="43" fontId="45" fillId="0" borderId="0" xfId="39" applyFont="1" applyAlignment="1">
      <alignment/>
    </xf>
    <xf numFmtId="0" fontId="3" fillId="0" borderId="0" xfId="0" applyFont="1" applyAlignment="1">
      <alignment/>
    </xf>
    <xf numFmtId="43" fontId="0" fillId="0" borderId="0" xfId="39" applyFont="1" applyAlignment="1">
      <alignment/>
    </xf>
    <xf numFmtId="0" fontId="45" fillId="34" borderId="0" xfId="0" applyFont="1" applyFill="1" applyBorder="1" applyAlignment="1">
      <alignment horizontal="right"/>
    </xf>
    <xf numFmtId="0" fontId="8" fillId="34" borderId="0" xfId="0" applyFont="1" applyFill="1" applyBorder="1" applyAlignment="1">
      <alignment horizontal="left" vertical="center"/>
    </xf>
    <xf numFmtId="4" fontId="28" fillId="34" borderId="0" xfId="0" applyNumberFormat="1" applyFont="1" applyFill="1" applyBorder="1" applyAlignment="1">
      <alignment horizontal="right" vertical="center" wrapText="1"/>
    </xf>
    <xf numFmtId="43" fontId="28" fillId="34" borderId="0" xfId="39" applyFont="1" applyFill="1" applyBorder="1" applyAlignment="1">
      <alignment/>
    </xf>
    <xf numFmtId="43" fontId="3" fillId="34" borderId="0" xfId="39" applyFont="1" applyFill="1" applyBorder="1" applyAlignment="1">
      <alignment/>
    </xf>
    <xf numFmtId="0" fontId="45" fillId="34" borderId="0" xfId="0" applyFont="1" applyFill="1" applyBorder="1" applyAlignment="1">
      <alignment/>
    </xf>
    <xf numFmtId="43" fontId="45" fillId="34" borderId="0" xfId="39" applyFont="1" applyFill="1" applyBorder="1" applyAlignment="1">
      <alignment/>
    </xf>
    <xf numFmtId="4" fontId="9" fillId="34" borderId="0" xfId="0" applyNumberFormat="1" applyFont="1" applyFill="1" applyBorder="1" applyAlignment="1">
      <alignment vertical="center"/>
    </xf>
    <xf numFmtId="4" fontId="8" fillId="34" borderId="0" xfId="0" applyNumberFormat="1" applyFont="1" applyFill="1" applyBorder="1" applyAlignment="1">
      <alignment horizontal="right" vertical="center" wrapText="1"/>
    </xf>
    <xf numFmtId="43" fontId="45" fillId="34" borderId="0" xfId="39" applyNumberFormat="1" applyFont="1" applyFill="1" applyBorder="1" applyAlignment="1">
      <alignment/>
    </xf>
    <xf numFmtId="0" fontId="45" fillId="35" borderId="0" xfId="0" applyFont="1" applyFill="1" applyBorder="1" applyAlignment="1">
      <alignment/>
    </xf>
    <xf numFmtId="43" fontId="45" fillId="35" borderId="0" xfId="39" applyNumberFormat="1" applyFont="1" applyFill="1" applyBorder="1" applyAlignment="1">
      <alignment/>
    </xf>
    <xf numFmtId="43" fontId="5" fillId="0" borderId="0" xfId="39" applyFont="1" applyBorder="1" applyAlignment="1">
      <alignment/>
    </xf>
    <xf numFmtId="43" fontId="4" fillId="33" borderId="33" xfId="39" applyFont="1" applyFill="1" applyBorder="1" applyAlignment="1">
      <alignment horizontal="right"/>
    </xf>
    <xf numFmtId="43" fontId="4" fillId="33" borderId="28" xfId="39" applyFont="1" applyFill="1" applyBorder="1" applyAlignment="1">
      <alignment horizontal="right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3"/>
  <sheetViews>
    <sheetView tabSelected="1" zoomScalePageLayoutView="0" workbookViewId="0" topLeftCell="A54">
      <selection activeCell="A54" sqref="A54"/>
    </sheetView>
  </sheetViews>
  <sheetFormatPr defaultColWidth="9.140625" defaultRowHeight="15"/>
  <cols>
    <col min="1" max="1" width="4.8515625" style="6" customWidth="1"/>
    <col min="2" max="2" width="38.00390625" style="48" customWidth="1"/>
    <col min="3" max="4" width="18.7109375" style="8" customWidth="1"/>
  </cols>
  <sheetData>
    <row r="1" spans="2:4" ht="15.75" thickBot="1">
      <c r="B1" s="7" t="s">
        <v>133</v>
      </c>
      <c r="D1" s="9" t="s">
        <v>163</v>
      </c>
    </row>
    <row r="2" spans="1:4" ht="13.5" customHeight="1" thickBot="1">
      <c r="A2" s="10"/>
      <c r="B2" s="11" t="s">
        <v>164</v>
      </c>
      <c r="C2" s="63" t="s">
        <v>107</v>
      </c>
      <c r="D2" s="64" t="s">
        <v>108</v>
      </c>
    </row>
    <row r="3" spans="1:4" ht="13.5" customHeight="1">
      <c r="A3" s="6" t="s">
        <v>112</v>
      </c>
      <c r="B3" s="12" t="s">
        <v>81</v>
      </c>
      <c r="C3" s="13"/>
      <c r="D3" s="62">
        <f>SUMIF(Noter!A1:A5221,41100,Noter!F1:F5221)*-1</f>
        <v>28700</v>
      </c>
    </row>
    <row r="4" spans="2:4" ht="13.5" customHeight="1">
      <c r="B4" s="14" t="s">
        <v>74</v>
      </c>
      <c r="C4" s="15"/>
      <c r="D4" s="15">
        <f>SUMIF(Noter!A2:A5222,41200,Noter!F2:F5222)*-1</f>
        <v>23000</v>
      </c>
    </row>
    <row r="5" spans="1:4" ht="13.5" customHeight="1">
      <c r="A5" s="6" t="s">
        <v>113</v>
      </c>
      <c r="B5" s="14" t="s">
        <v>114</v>
      </c>
      <c r="C5" s="15"/>
      <c r="D5" s="16">
        <f>SUMIF(Noter!A1:A5245,41300,Noter!F1:F5245)*-1</f>
        <v>0</v>
      </c>
    </row>
    <row r="6" spans="2:4" ht="13.5" customHeight="1">
      <c r="B6" s="14" t="s">
        <v>82</v>
      </c>
      <c r="C6" s="15"/>
      <c r="D6" s="16">
        <f>SUMIF(Noter!A1:A5245,41500,Noter!F1:F5245)*-1</f>
        <v>0</v>
      </c>
    </row>
    <row r="7" spans="1:4" ht="13.5" customHeight="1">
      <c r="A7" s="6" t="s">
        <v>113</v>
      </c>
      <c r="B7" s="14" t="s">
        <v>78</v>
      </c>
      <c r="C7" s="15"/>
      <c r="D7" s="16">
        <f>SUMIF(Noter!A1:A5245,60100,Noter!F1:F5245)*-1</f>
        <v>65420</v>
      </c>
    </row>
    <row r="8" spans="2:4" ht="13.5" customHeight="1">
      <c r="B8" s="14" t="s">
        <v>115</v>
      </c>
      <c r="C8" s="15"/>
      <c r="D8" s="16">
        <f>SUMIF(Noter!A1:A5245,60105,Noter!F1:F5245)*-1+SUMIF(Noter!A1:A5245,60115,Noter!F1:F5245)*-1</f>
        <v>0</v>
      </c>
    </row>
    <row r="9" spans="1:4" ht="13.5" customHeight="1">
      <c r="A9" s="6" t="s">
        <v>113</v>
      </c>
      <c r="B9" s="14" t="s">
        <v>116</v>
      </c>
      <c r="C9" s="15"/>
      <c r="D9" s="16">
        <f>SUMIF(Noter!A2:A5246,60110,Noter!F2:F5246)*-1</f>
        <v>0</v>
      </c>
    </row>
    <row r="10" spans="2:4" ht="13.5" customHeight="1">
      <c r="B10" s="14" t="s">
        <v>117</v>
      </c>
      <c r="C10" s="15"/>
      <c r="D10" s="16">
        <f>SUMIF(Noter!A3:A5247,60120,Noter!F3:F5247)*-1</f>
        <v>0</v>
      </c>
    </row>
    <row r="11" spans="2:4" ht="13.5" customHeight="1">
      <c r="B11" s="14" t="s">
        <v>83</v>
      </c>
      <c r="C11" s="15"/>
      <c r="D11" s="16">
        <f>SUMIF(Noter!A1:A5245,41700,Noter!F1:F5245)*-1</f>
        <v>0</v>
      </c>
    </row>
    <row r="12" spans="2:4" ht="13.5" customHeight="1">
      <c r="B12" s="14" t="s">
        <v>84</v>
      </c>
      <c r="C12" s="15"/>
      <c r="D12" s="16">
        <f>SUMIF(Noter!A1:A5245,69100,Noter!F1:F5245)*-1</f>
        <v>164.03</v>
      </c>
    </row>
    <row r="13" spans="1:4" ht="13.5" customHeight="1">
      <c r="A13" s="10"/>
      <c r="B13" s="17" t="s">
        <v>85</v>
      </c>
      <c r="C13" s="18"/>
      <c r="D13" s="19">
        <f>SUM(D3:D12)</f>
        <v>117284.03</v>
      </c>
    </row>
    <row r="14" spans="1:4" ht="13.5" customHeight="1">
      <c r="A14" s="6">
        <v>2</v>
      </c>
      <c r="B14" s="14" t="s">
        <v>86</v>
      </c>
      <c r="C14" s="15">
        <f>SUMIF(Noter!A1:A5245,50100,Noter!F1:F5245)</f>
        <v>3848</v>
      </c>
      <c r="D14" s="16"/>
    </row>
    <row r="15" spans="2:4" ht="13.5" customHeight="1">
      <c r="B15" s="14" t="s">
        <v>76</v>
      </c>
      <c r="C15" s="15">
        <f>SUMIF(Noter!A1:A5245,50130,Noter!F1:F5245)</f>
        <v>583</v>
      </c>
      <c r="D15" s="16"/>
    </row>
    <row r="16" spans="1:4" ht="13.5" customHeight="1">
      <c r="A16" s="6" t="s">
        <v>113</v>
      </c>
      <c r="B16" s="14" t="s">
        <v>118</v>
      </c>
      <c r="C16" s="15">
        <f>SUMIF(Noter!A1:A5245,50200,Noter!F1:F5245)</f>
        <v>0</v>
      </c>
      <c r="D16" s="16"/>
    </row>
    <row r="17" spans="2:4" ht="13.5" customHeight="1">
      <c r="B17" s="14" t="s">
        <v>109</v>
      </c>
      <c r="C17" s="15">
        <f>SUMIF(Noter!A1:A5245,50210,Noter!F1:F5245)</f>
        <v>0</v>
      </c>
      <c r="D17" s="16"/>
    </row>
    <row r="18" spans="1:4" ht="13.5" customHeight="1">
      <c r="A18" s="6" t="s">
        <v>113</v>
      </c>
      <c r="B18" s="14" t="s">
        <v>88</v>
      </c>
      <c r="C18" s="15">
        <f>SUMIF(Noter!A1:A5245,50305,Noter!F1:F5245)</f>
        <v>0</v>
      </c>
      <c r="D18" s="16"/>
    </row>
    <row r="19" spans="1:4" ht="13.5" customHeight="1">
      <c r="A19" s="6" t="s">
        <v>146</v>
      </c>
      <c r="B19" s="14" t="s">
        <v>89</v>
      </c>
      <c r="C19" s="15">
        <f>SUMIF(Noter!A1:A5245,52520,Noter!F1:F5245)</f>
        <v>9480.63</v>
      </c>
      <c r="D19" s="16"/>
    </row>
    <row r="20" spans="1:4" ht="13.5" customHeight="1">
      <c r="A20" s="6" t="s">
        <v>113</v>
      </c>
      <c r="B20" s="14" t="s">
        <v>119</v>
      </c>
      <c r="C20" s="15">
        <f>SUMIF(Noter!A1:A5245,50400,Noter!F1:F5245)</f>
        <v>0</v>
      </c>
      <c r="D20" s="16"/>
    </row>
    <row r="21" spans="1:4" ht="13.5" customHeight="1">
      <c r="A21" s="6" t="s">
        <v>113</v>
      </c>
      <c r="B21" s="14" t="s">
        <v>120</v>
      </c>
      <c r="C21" s="15">
        <f>SUMIF(Noter!A2:A5246,50410,Noter!F2:F5246)</f>
        <v>0</v>
      </c>
      <c r="D21" s="16"/>
    </row>
    <row r="22" spans="1:4" ht="13.5" customHeight="1">
      <c r="A22" s="6" t="s">
        <v>148</v>
      </c>
      <c r="B22" s="14" t="s">
        <v>121</v>
      </c>
      <c r="C22" s="15">
        <f>SUMIF(Noter!A3:A5247,50420,Noter!F3:F5247)</f>
        <v>777</v>
      </c>
      <c r="D22" s="16"/>
    </row>
    <row r="23" spans="1:4" ht="13.5" customHeight="1">
      <c r="A23" s="6" t="s">
        <v>113</v>
      </c>
      <c r="B23" s="14" t="s">
        <v>122</v>
      </c>
      <c r="C23" s="15">
        <f>SUMIF(Noter!A4:A5248,50430,Noter!F4:F5248)</f>
        <v>0</v>
      </c>
      <c r="D23" s="16"/>
    </row>
    <row r="24" spans="1:4" ht="13.5" customHeight="1">
      <c r="A24" s="6" t="s">
        <v>113</v>
      </c>
      <c r="B24" s="14" t="s">
        <v>90</v>
      </c>
      <c r="C24" s="15">
        <f>SUMIF(Noter!A1:A5245,56150,Noter!F1:F5245)</f>
        <v>0</v>
      </c>
      <c r="D24" s="16"/>
    </row>
    <row r="25" spans="1:4" ht="13.5" customHeight="1">
      <c r="A25" s="6" t="s">
        <v>151</v>
      </c>
      <c r="B25" s="14" t="s">
        <v>91</v>
      </c>
      <c r="C25" s="15">
        <f>(SUMIF(Noter!A1:A5245,(55100),Noter!F1:F5245))+(SUMIF(Noter!A1:A5245,55110,Noter!F1:F5245)+(SUMIF(Noter!A1:A5245,50440,Noter!F1:F5245)))</f>
        <v>1025</v>
      </c>
      <c r="D25" s="16"/>
    </row>
    <row r="26" spans="2:4" ht="13.5" customHeight="1">
      <c r="B26" s="14" t="s">
        <v>92</v>
      </c>
      <c r="C26" s="15">
        <f>SUMIF(Noter!A1:A5245,69200,Noter!F1:F5245)</f>
        <v>0</v>
      </c>
      <c r="D26" s="16"/>
    </row>
    <row r="27" spans="1:4" ht="13.5" customHeight="1">
      <c r="A27" s="10"/>
      <c r="B27" s="20" t="s">
        <v>93</v>
      </c>
      <c r="C27" s="21"/>
      <c r="D27" s="22"/>
    </row>
    <row r="28" spans="1:4" ht="13.5" customHeight="1">
      <c r="A28" s="6" t="s">
        <v>161</v>
      </c>
      <c r="B28" s="14" t="s">
        <v>123</v>
      </c>
      <c r="C28" s="15">
        <f>SUMIF(Noter!A1:A5245,60200,Noter!F1:F5245)</f>
        <v>8000</v>
      </c>
      <c r="D28" s="16"/>
    </row>
    <row r="29" spans="1:4" ht="13.5" customHeight="1">
      <c r="A29" s="6" t="s">
        <v>113</v>
      </c>
      <c r="B29" s="14" t="s">
        <v>124</v>
      </c>
      <c r="C29" s="15">
        <f>SUMIF(Noter!A2:A5246,60210,Noter!F2:F5246)</f>
        <v>0</v>
      </c>
      <c r="D29" s="16"/>
    </row>
    <row r="30" spans="1:4" ht="13.5" customHeight="1">
      <c r="A30" s="6" t="s">
        <v>305</v>
      </c>
      <c r="B30" s="14" t="s">
        <v>125</v>
      </c>
      <c r="C30" s="15">
        <f>SUMIF(Noter!A3:A5247,60215,Noter!F3:F5247)</f>
        <v>35097</v>
      </c>
      <c r="D30" s="16"/>
    </row>
    <row r="31" spans="1:4" ht="13.5" customHeight="1">
      <c r="A31" s="6" t="s">
        <v>306</v>
      </c>
      <c r="B31" s="14" t="s">
        <v>87</v>
      </c>
      <c r="C31" s="15">
        <f>SUMIF(Noter!A1:A5245,60220,Noter!F1:F5245)</f>
        <v>11101.2</v>
      </c>
      <c r="D31" s="16"/>
    </row>
    <row r="32" spans="1:4" ht="13.5" customHeight="1">
      <c r="A32" s="6" t="s">
        <v>113</v>
      </c>
      <c r="B32" s="14" t="s">
        <v>126</v>
      </c>
      <c r="C32" s="15">
        <f>SUMIF(Noter!A2:A5246,60230,Noter!F2:F5246)</f>
        <v>0</v>
      </c>
      <c r="D32" s="16"/>
    </row>
    <row r="33" spans="1:4" ht="13.5" customHeight="1">
      <c r="A33" s="6" t="s">
        <v>113</v>
      </c>
      <c r="B33" s="14" t="s">
        <v>127</v>
      </c>
      <c r="C33" s="15">
        <f>SUMIF(Noter!A3:A5247,60240,Noter!F3:F5247)</f>
        <v>0</v>
      </c>
      <c r="D33" s="16"/>
    </row>
    <row r="34" spans="1:4" ht="13.5" customHeight="1">
      <c r="A34" s="6" t="s">
        <v>113</v>
      </c>
      <c r="B34" s="14" t="s">
        <v>128</v>
      </c>
      <c r="C34" s="15">
        <f>(SUMIF(Noter!A1:A5245,(60300),Noter!F1:F5245))+(SUMIF(Noter!A1:A5245,60305,Noter!F1:F5245))+(SUMIF(Noter!A1:A5245,60310,Noter!F1:F5245))</f>
        <v>0</v>
      </c>
      <c r="D34" s="16"/>
    </row>
    <row r="35" spans="1:4" ht="13.5" customHeight="1">
      <c r="A35" s="6" t="s">
        <v>307</v>
      </c>
      <c r="B35" s="14" t="s">
        <v>129</v>
      </c>
      <c r="C35" s="15">
        <f>SUMIF(Noter!A1:A5258,60400,Noter!F1:F5258)</f>
        <v>36534.36</v>
      </c>
      <c r="D35" s="16"/>
    </row>
    <row r="36" spans="1:4" ht="13.5" customHeight="1">
      <c r="A36" s="6" t="s">
        <v>307</v>
      </c>
      <c r="B36" s="14" t="s">
        <v>130</v>
      </c>
      <c r="C36" s="15">
        <f>SUMIF(Noter!A1:A5259,60410,Noter!F1:F5259)</f>
        <v>823</v>
      </c>
      <c r="D36" s="16"/>
    </row>
    <row r="37" spans="1:4" ht="13.5" customHeight="1">
      <c r="A37" s="6" t="s">
        <v>113</v>
      </c>
      <c r="B37" s="14" t="s">
        <v>131</v>
      </c>
      <c r="C37" s="15">
        <f>SUMIF(Noter!A1:A5260,60420,Noter!F1:F5260)</f>
        <v>0</v>
      </c>
      <c r="D37" s="16"/>
    </row>
    <row r="38" spans="1:4" ht="13.5" customHeight="1">
      <c r="A38" s="6" t="s">
        <v>113</v>
      </c>
      <c r="B38" s="14" t="s">
        <v>132</v>
      </c>
      <c r="C38" s="15">
        <f>((SUMIF(Noter!A1:A5245,60430,Noter!F1:F5245)))</f>
        <v>0</v>
      </c>
      <c r="D38" s="16"/>
    </row>
    <row r="39" spans="1:4" ht="13.5" customHeight="1">
      <c r="A39" s="10"/>
      <c r="B39" s="23" t="s">
        <v>94</v>
      </c>
      <c r="C39" s="24">
        <f>SUM(C14:C38)</f>
        <v>107269.19</v>
      </c>
      <c r="D39" s="25"/>
    </row>
    <row r="40" spans="1:4" ht="13.5" customHeight="1" thickBot="1">
      <c r="A40" s="10"/>
      <c r="B40" s="26" t="s">
        <v>95</v>
      </c>
      <c r="C40" s="27"/>
      <c r="D40" s="28">
        <f>+D13-C39</f>
        <v>10014.839999999997</v>
      </c>
    </row>
    <row r="41" spans="1:4" ht="9.75" customHeight="1" thickBot="1">
      <c r="A41" s="10"/>
      <c r="B41" s="29"/>
      <c r="C41" s="30"/>
      <c r="D41" s="30"/>
    </row>
    <row r="42" spans="1:4" ht="13.5" customHeight="1" thickBot="1">
      <c r="A42" s="10"/>
      <c r="B42" s="31" t="s">
        <v>96</v>
      </c>
      <c r="C42" s="32" t="s">
        <v>110</v>
      </c>
      <c r="D42" s="33" t="s">
        <v>111</v>
      </c>
    </row>
    <row r="43" spans="2:4" ht="13.5" customHeight="1">
      <c r="B43" s="34" t="s">
        <v>97</v>
      </c>
      <c r="C43" s="15">
        <v>15265.13</v>
      </c>
      <c r="D43" s="35"/>
    </row>
    <row r="44" spans="1:4" ht="13.5" customHeight="1">
      <c r="A44" s="6" t="s">
        <v>113</v>
      </c>
      <c r="B44" s="34" t="s">
        <v>98</v>
      </c>
      <c r="C44" s="15">
        <f>SUMIF(Noter!A1:A5253,10400,Noter!F1:F5253)</f>
        <v>0</v>
      </c>
      <c r="D44" s="35"/>
    </row>
    <row r="45" spans="2:4" ht="13.5" customHeight="1">
      <c r="B45" s="34" t="s">
        <v>34</v>
      </c>
      <c r="C45" s="15">
        <f>SUMIF(Noter!A1:A5253,14100,Noter!F1:F5253)</f>
        <v>0</v>
      </c>
      <c r="D45" s="35"/>
    </row>
    <row r="46" spans="2:4" ht="13.5" customHeight="1">
      <c r="B46" s="34" t="s">
        <v>99</v>
      </c>
      <c r="C46" s="15">
        <f>SUMIF(Noter!A1:A5253,11100,Noter!F1:F5253)</f>
        <v>0</v>
      </c>
      <c r="D46" s="35"/>
    </row>
    <row r="47" spans="1:4" ht="13.5" customHeight="1">
      <c r="A47" s="6" t="s">
        <v>308</v>
      </c>
      <c r="B47" s="34" t="s">
        <v>100</v>
      </c>
      <c r="C47" s="15">
        <f>(SUMIF(Noter!A1:A5253,11110,Noter!F1:F5253))+(SUMIF(Noter!A1:A5253,11200,Noter!F1:F5253))</f>
        <v>518</v>
      </c>
      <c r="D47" s="35"/>
    </row>
    <row r="48" spans="1:4" ht="13.5" customHeight="1">
      <c r="A48" s="10"/>
      <c r="B48" s="36" t="s">
        <v>101</v>
      </c>
      <c r="C48" s="37">
        <f>SUM(C43:C47)</f>
        <v>15783.13</v>
      </c>
      <c r="D48" s="38"/>
    </row>
    <row r="49" spans="2:4" ht="13.5" customHeight="1">
      <c r="B49" s="34" t="s">
        <v>102</v>
      </c>
      <c r="C49" s="15"/>
      <c r="D49" s="35">
        <f>(SUMIF(Noter!A3:A5255,(20000),Noter!F3:F5255))+(SUMIF(Noter!A3:A5255,20100,Noter!F3:F5255))*-1</f>
        <v>10726.880000000063</v>
      </c>
    </row>
    <row r="50" spans="2:4" ht="13.5" customHeight="1">
      <c r="B50" s="34" t="s">
        <v>103</v>
      </c>
      <c r="C50" s="15"/>
      <c r="D50" s="35">
        <f>SUMPRODUCT((Noter!$D$2:$D$5552&gt;24205)*(Noter!$D$2:$D$5552&lt;=24210)*(Noter!$C$2:$C$5552))*-1</f>
        <v>0</v>
      </c>
    </row>
    <row r="51" spans="2:4" ht="13.5" customHeight="1">
      <c r="B51" s="34" t="s">
        <v>64</v>
      </c>
      <c r="C51" s="15"/>
      <c r="D51" s="35">
        <f>((SUMIF(Noter!A3:A5255,(23210),Noter!F3:F5255))+(SUMIF(Noter!A3:A5255,23220,Noter!F3:F5255)+(SUMIF(Noter!A3:A5255,24205,Noter!F3:F5255))))*-1</f>
        <v>-4958.589999999971</v>
      </c>
    </row>
    <row r="52" spans="1:4" ht="13.5" customHeight="1">
      <c r="A52" s="6" t="s">
        <v>113</v>
      </c>
      <c r="B52" s="34" t="s">
        <v>104</v>
      </c>
      <c r="C52" s="15"/>
      <c r="D52" s="35">
        <f>((SUMIF(Noter!A4:A5256,(24215),Noter!F4:F5256))+(SUMIF(Noter!A4:A5256,20200,Noter!F4:F5256)+(SUMIF(Noter!A4:A5256,24230,Noter!F4:F5256))))*-1</f>
        <v>1.8189894035458565E-12</v>
      </c>
    </row>
    <row r="53" spans="2:4" ht="13.5" customHeight="1">
      <c r="B53" s="34" t="s">
        <v>105</v>
      </c>
      <c r="C53" s="15"/>
      <c r="D53" s="35">
        <f>+D40</f>
        <v>10014.839999999997</v>
      </c>
    </row>
    <row r="54" spans="1:4" ht="13.5" customHeight="1" thickBot="1">
      <c r="A54" s="10"/>
      <c r="B54" s="39" t="s">
        <v>106</v>
      </c>
      <c r="C54" s="40"/>
      <c r="D54" s="41">
        <f>SUM(D49:D53)</f>
        <v>15783.13000000009</v>
      </c>
    </row>
    <row r="55" spans="1:4" ht="15">
      <c r="A55" s="42"/>
      <c r="B55" s="43" t="s">
        <v>309</v>
      </c>
      <c r="C55" s="44"/>
      <c r="D55" s="45">
        <f>+D49+D53</f>
        <v>20741.72000000006</v>
      </c>
    </row>
    <row r="56" spans="1:4" ht="15">
      <c r="A56" s="50" t="s">
        <v>112</v>
      </c>
      <c r="B56" s="51" t="s">
        <v>162</v>
      </c>
      <c r="C56" s="57"/>
      <c r="D56" s="58" t="s">
        <v>113</v>
      </c>
    </row>
    <row r="57" spans="1:4" ht="15">
      <c r="A57" s="50" t="s">
        <v>145</v>
      </c>
      <c r="B57" s="55" t="s">
        <v>283</v>
      </c>
      <c r="C57" s="59">
        <v>3848</v>
      </c>
      <c r="D57" s="58"/>
    </row>
    <row r="58" spans="1:4" ht="15">
      <c r="A58" s="50" t="s">
        <v>146</v>
      </c>
      <c r="B58" s="60" t="s">
        <v>291</v>
      </c>
      <c r="C58" s="61">
        <v>9480.63</v>
      </c>
      <c r="D58" s="58"/>
    </row>
    <row r="59" spans="1:4" ht="15">
      <c r="A59" s="50" t="s">
        <v>148</v>
      </c>
      <c r="B59" s="55" t="s">
        <v>288</v>
      </c>
      <c r="C59" s="59">
        <v>777</v>
      </c>
      <c r="D59" s="52"/>
    </row>
    <row r="60" spans="1:4" ht="15">
      <c r="A60" s="50" t="s">
        <v>151</v>
      </c>
      <c r="B60" s="55" t="s">
        <v>277</v>
      </c>
      <c r="C60" s="59">
        <v>1025</v>
      </c>
      <c r="D60" s="53"/>
    </row>
    <row r="61" spans="1:4" ht="15">
      <c r="A61" s="50" t="s">
        <v>161</v>
      </c>
      <c r="B61" s="60" t="s">
        <v>72</v>
      </c>
      <c r="C61" s="61">
        <v>8000</v>
      </c>
      <c r="D61" s="53"/>
    </row>
    <row r="62" spans="1:4" ht="15">
      <c r="A62" s="50" t="s">
        <v>305</v>
      </c>
      <c r="B62" s="55" t="s">
        <v>147</v>
      </c>
      <c r="C62" s="59">
        <v>17523</v>
      </c>
      <c r="D62" s="53"/>
    </row>
    <row r="63" spans="1:4" ht="15">
      <c r="A63" s="50"/>
      <c r="B63" s="60" t="s">
        <v>311</v>
      </c>
      <c r="C63" s="61">
        <v>17574</v>
      </c>
      <c r="D63" s="54">
        <f>SUM(C62:C63)</f>
        <v>35097</v>
      </c>
    </row>
    <row r="64" spans="1:4" ht="15">
      <c r="A64" s="50" t="s">
        <v>306</v>
      </c>
      <c r="B64" s="55" t="s">
        <v>240</v>
      </c>
      <c r="C64" s="59">
        <v>11101.2</v>
      </c>
      <c r="D64" s="54"/>
    </row>
    <row r="65" spans="1:4" ht="15">
      <c r="A65" s="50" t="s">
        <v>307</v>
      </c>
      <c r="B65" s="60" t="s">
        <v>149</v>
      </c>
      <c r="C65" s="61">
        <v>6600</v>
      </c>
      <c r="D65" s="54"/>
    </row>
    <row r="66" spans="1:4" ht="15">
      <c r="A66" s="50"/>
      <c r="B66" s="55" t="s">
        <v>247</v>
      </c>
      <c r="C66" s="59">
        <v>18916</v>
      </c>
      <c r="D66" s="54"/>
    </row>
    <row r="67" spans="1:4" ht="15">
      <c r="A67" s="50"/>
      <c r="B67" s="60" t="s">
        <v>255</v>
      </c>
      <c r="C67" s="61">
        <v>2193.6</v>
      </c>
      <c r="D67" s="54"/>
    </row>
    <row r="68" spans="1:4" ht="15">
      <c r="A68" s="50"/>
      <c r="B68" s="55" t="s">
        <v>257</v>
      </c>
      <c r="C68" s="59">
        <v>3111.2</v>
      </c>
      <c r="D68" s="54"/>
    </row>
    <row r="69" spans="1:4" ht="15">
      <c r="A69" s="50"/>
      <c r="B69" s="60" t="s">
        <v>234</v>
      </c>
      <c r="C69" s="61">
        <v>4084.8</v>
      </c>
      <c r="D69" s="54"/>
    </row>
    <row r="70" spans="1:4" ht="15">
      <c r="A70" s="50"/>
      <c r="B70" s="55" t="s">
        <v>261</v>
      </c>
      <c r="C70" s="59">
        <v>842.36</v>
      </c>
      <c r="D70" s="54"/>
    </row>
    <row r="71" spans="1:4" ht="15">
      <c r="A71" s="50"/>
      <c r="B71" s="60" t="s">
        <v>262</v>
      </c>
      <c r="C71" s="61">
        <v>786.4</v>
      </c>
      <c r="D71" s="54"/>
    </row>
    <row r="72" spans="1:4" ht="15">
      <c r="A72" s="50"/>
      <c r="B72" s="55" t="s">
        <v>300</v>
      </c>
      <c r="C72" s="59">
        <v>208</v>
      </c>
      <c r="D72" s="54"/>
    </row>
    <row r="73" spans="1:4" ht="15">
      <c r="A73" s="50"/>
      <c r="B73" s="60" t="s">
        <v>301</v>
      </c>
      <c r="C73" s="61">
        <v>420</v>
      </c>
      <c r="D73" s="54"/>
    </row>
    <row r="74" spans="1:4" ht="15">
      <c r="A74" s="50"/>
      <c r="B74" s="55" t="s">
        <v>279</v>
      </c>
      <c r="C74" s="59">
        <v>195</v>
      </c>
      <c r="D74" s="54">
        <f>SUM(C65:C74)</f>
        <v>37357.36</v>
      </c>
    </row>
    <row r="75" spans="1:4" ht="15">
      <c r="A75" s="50" t="s">
        <v>308</v>
      </c>
      <c r="B75" s="55" t="s">
        <v>310</v>
      </c>
      <c r="C75" s="56"/>
      <c r="D75" s="54" t="s">
        <v>113</v>
      </c>
    </row>
    <row r="76" spans="2:3" ht="15">
      <c r="B76" s="46"/>
      <c r="C76" s="47"/>
    </row>
    <row r="77" spans="2:3" ht="15">
      <c r="B77" s="46"/>
      <c r="C77" s="47"/>
    </row>
    <row r="78" spans="2:3" ht="15">
      <c r="B78" s="46"/>
      <c r="C78" s="47"/>
    </row>
    <row r="79" spans="2:3" ht="15">
      <c r="B79" s="46"/>
      <c r="C79" s="47"/>
    </row>
    <row r="80" spans="2:3" ht="15">
      <c r="B80" s="46"/>
      <c r="C80" s="47"/>
    </row>
    <row r="81" spans="2:3" ht="15">
      <c r="B81" s="46"/>
      <c r="C81" s="47"/>
    </row>
    <row r="82" spans="2:3" ht="15">
      <c r="B82" s="46"/>
      <c r="C82" s="47"/>
    </row>
    <row r="83" spans="2:3" ht="15">
      <c r="B83" s="46"/>
      <c r="C83" s="47"/>
    </row>
    <row r="84" spans="2:3" ht="15">
      <c r="B84" s="46"/>
      <c r="C84" s="47"/>
    </row>
    <row r="85" spans="2:3" ht="15">
      <c r="B85" s="46"/>
      <c r="C85" s="47"/>
    </row>
    <row r="86" spans="2:3" ht="15">
      <c r="B86" s="46"/>
      <c r="C86" s="47"/>
    </row>
    <row r="87" spans="2:3" ht="15">
      <c r="B87" s="46"/>
      <c r="C87" s="47"/>
    </row>
    <row r="88" spans="2:3" ht="15">
      <c r="B88" s="46"/>
      <c r="C88" s="47"/>
    </row>
    <row r="89" spans="2:3" ht="15">
      <c r="B89" s="46"/>
      <c r="C89" s="47"/>
    </row>
    <row r="90" spans="2:3" ht="15">
      <c r="B90" s="46"/>
      <c r="C90" s="47"/>
    </row>
    <row r="91" spans="2:3" ht="15">
      <c r="B91" s="46"/>
      <c r="C91" s="47"/>
    </row>
    <row r="92" spans="2:3" ht="15">
      <c r="B92" s="46"/>
      <c r="C92" s="47"/>
    </row>
    <row r="93" spans="2:3" ht="15">
      <c r="B93" s="46"/>
      <c r="C93" s="47"/>
    </row>
    <row r="94" spans="2:3" ht="15">
      <c r="B94" s="46"/>
      <c r="C94" s="47"/>
    </row>
    <row r="95" spans="2:3" ht="15">
      <c r="B95" s="46"/>
      <c r="C95" s="47"/>
    </row>
    <row r="96" spans="2:3" ht="15">
      <c r="B96" s="46"/>
      <c r="C96" s="47"/>
    </row>
    <row r="97" spans="2:3" ht="15">
      <c r="B97" s="46"/>
      <c r="C97" s="47"/>
    </row>
    <row r="98" spans="2:3" ht="15">
      <c r="B98" s="46"/>
      <c r="C98" s="47"/>
    </row>
    <row r="99" spans="2:3" ht="15">
      <c r="B99" s="46"/>
      <c r="C99" s="47"/>
    </row>
    <row r="100" spans="2:3" ht="15">
      <c r="B100" s="46"/>
      <c r="C100" s="47"/>
    </row>
    <row r="101" spans="2:3" ht="15">
      <c r="B101" s="46"/>
      <c r="C101" s="47"/>
    </row>
    <row r="102" spans="2:3" ht="15">
      <c r="B102" s="46"/>
      <c r="C102" s="47"/>
    </row>
    <row r="103" spans="2:3" ht="15">
      <c r="B103" s="46"/>
      <c r="C103" s="47"/>
    </row>
    <row r="104" spans="2:3" ht="15">
      <c r="B104" s="46"/>
      <c r="C104" s="47"/>
    </row>
    <row r="105" spans="2:3" ht="15">
      <c r="B105" s="46"/>
      <c r="C105" s="47"/>
    </row>
    <row r="106" spans="2:3" ht="15">
      <c r="B106" s="46"/>
      <c r="C106" s="47"/>
    </row>
    <row r="107" spans="2:3" ht="15">
      <c r="B107" s="46"/>
      <c r="C107" s="47"/>
    </row>
    <row r="108" spans="2:3" ht="15">
      <c r="B108" s="46"/>
      <c r="C108" s="47"/>
    </row>
    <row r="109" spans="2:3" ht="15">
      <c r="B109" s="46"/>
      <c r="C109" s="47"/>
    </row>
    <row r="110" spans="2:3" ht="15">
      <c r="B110" s="46"/>
      <c r="C110" s="47"/>
    </row>
    <row r="111" ht="15">
      <c r="C111" s="47"/>
    </row>
    <row r="112" spans="2:3" ht="15">
      <c r="B112" s="46"/>
      <c r="C112" s="47"/>
    </row>
    <row r="113" spans="2:3" ht="15">
      <c r="B113" s="46"/>
      <c r="C113" s="4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4.7109375" style="0" bestFit="1" customWidth="1"/>
    <col min="2" max="2" width="30.421875" style="0" bestFit="1" customWidth="1"/>
    <col min="3" max="3" width="13.421875" style="4" bestFit="1" customWidth="1"/>
    <col min="4" max="4" width="13.7109375" style="0" bestFit="1" customWidth="1"/>
    <col min="5" max="5" width="16.140625" style="0" bestFit="1" customWidth="1"/>
    <col min="6" max="6" width="28.00390625" style="0" bestFit="1" customWidth="1"/>
    <col min="7" max="7" width="15.57421875" style="0" bestFit="1" customWidth="1"/>
  </cols>
  <sheetData>
    <row r="1" spans="1:7" ht="15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5">
      <c r="A2" t="s">
        <v>7</v>
      </c>
      <c r="B2" t="s">
        <v>8</v>
      </c>
      <c r="C2" s="4">
        <v>250</v>
      </c>
      <c r="D2" t="s">
        <v>9</v>
      </c>
      <c r="E2" t="s">
        <v>10</v>
      </c>
      <c r="F2" t="s">
        <v>11</v>
      </c>
      <c r="G2" s="1">
        <v>40640</v>
      </c>
    </row>
    <row r="3" spans="1:7" ht="15">
      <c r="A3" t="s">
        <v>7</v>
      </c>
      <c r="B3" t="s">
        <v>8</v>
      </c>
      <c r="C3" s="4">
        <v>2700</v>
      </c>
      <c r="D3" t="s">
        <v>9</v>
      </c>
      <c r="E3" t="s">
        <v>10</v>
      </c>
      <c r="F3" t="s">
        <v>12</v>
      </c>
      <c r="G3" s="1">
        <v>40640</v>
      </c>
    </row>
    <row r="4" spans="1:7" ht="15">
      <c r="A4" t="s">
        <v>7</v>
      </c>
      <c r="B4" t="s">
        <v>8</v>
      </c>
      <c r="C4" s="4">
        <v>2700</v>
      </c>
      <c r="D4" t="s">
        <v>9</v>
      </c>
      <c r="E4" t="s">
        <v>13</v>
      </c>
      <c r="F4" t="s">
        <v>14</v>
      </c>
      <c r="G4" s="1">
        <v>40632</v>
      </c>
    </row>
    <row r="5" spans="1:7" ht="15">
      <c r="A5" t="s">
        <v>7</v>
      </c>
      <c r="B5" t="s">
        <v>8</v>
      </c>
      <c r="C5" s="4">
        <v>-2</v>
      </c>
      <c r="D5" t="s">
        <v>9</v>
      </c>
      <c r="E5" t="s">
        <v>15</v>
      </c>
      <c r="F5" t="s">
        <v>16</v>
      </c>
      <c r="G5" s="1">
        <v>40620</v>
      </c>
    </row>
    <row r="6" spans="1:7" ht="15">
      <c r="A6" t="s">
        <v>7</v>
      </c>
      <c r="B6" t="s">
        <v>8</v>
      </c>
      <c r="C6" s="4">
        <v>18705.13</v>
      </c>
      <c r="D6" t="s">
        <v>9</v>
      </c>
      <c r="E6" t="s">
        <v>17</v>
      </c>
      <c r="F6" t="s">
        <v>9</v>
      </c>
      <c r="G6" s="1">
        <v>40544</v>
      </c>
    </row>
    <row r="7" spans="1:7" ht="15">
      <c r="A7" t="s">
        <v>7</v>
      </c>
      <c r="B7" t="s">
        <v>8</v>
      </c>
      <c r="C7" s="4">
        <v>250</v>
      </c>
      <c r="D7" t="s">
        <v>9</v>
      </c>
      <c r="E7" t="s">
        <v>18</v>
      </c>
      <c r="F7" t="s">
        <v>11</v>
      </c>
      <c r="G7" s="1">
        <v>40612</v>
      </c>
    </row>
    <row r="8" spans="1:7" ht="15">
      <c r="A8" t="s">
        <v>7</v>
      </c>
      <c r="B8" t="s">
        <v>8</v>
      </c>
      <c r="C8" s="4">
        <v>-875</v>
      </c>
      <c r="D8" t="s">
        <v>9</v>
      </c>
      <c r="E8" t="s">
        <v>19</v>
      </c>
      <c r="F8" t="s">
        <v>20</v>
      </c>
      <c r="G8" s="1">
        <v>40603</v>
      </c>
    </row>
    <row r="9" spans="1:7" ht="15">
      <c r="A9" t="s">
        <v>7</v>
      </c>
      <c r="B9" t="s">
        <v>8</v>
      </c>
      <c r="C9" s="4">
        <v>1450</v>
      </c>
      <c r="D9" t="s">
        <v>9</v>
      </c>
      <c r="E9" t="s">
        <v>21</v>
      </c>
      <c r="F9" t="s">
        <v>22</v>
      </c>
      <c r="G9" s="1">
        <v>40632</v>
      </c>
    </row>
    <row r="10" spans="1:7" ht="15">
      <c r="A10" t="s">
        <v>7</v>
      </c>
      <c r="B10" t="s">
        <v>8</v>
      </c>
      <c r="C10" s="4">
        <v>-3490.25</v>
      </c>
      <c r="D10" t="s">
        <v>23</v>
      </c>
      <c r="E10" t="s">
        <v>17</v>
      </c>
      <c r="F10" t="s">
        <v>9</v>
      </c>
      <c r="G10" s="1">
        <v>40544</v>
      </c>
    </row>
    <row r="11" spans="1:7" ht="15">
      <c r="A11" t="s">
        <v>7</v>
      </c>
      <c r="B11" t="s">
        <v>8</v>
      </c>
      <c r="C11" s="4">
        <v>3150</v>
      </c>
      <c r="D11" t="s">
        <v>9</v>
      </c>
      <c r="E11" t="s">
        <v>24</v>
      </c>
      <c r="F11" t="s">
        <v>22</v>
      </c>
      <c r="G11" s="1">
        <v>40583</v>
      </c>
    </row>
    <row r="12" spans="1:7" ht="15">
      <c r="A12" t="s">
        <v>7</v>
      </c>
      <c r="B12" t="s">
        <v>8</v>
      </c>
      <c r="C12" s="4">
        <v>15750</v>
      </c>
      <c r="D12" t="s">
        <v>9</v>
      </c>
      <c r="E12" t="s">
        <v>25</v>
      </c>
      <c r="F12" t="s">
        <v>22</v>
      </c>
      <c r="G12" s="1">
        <v>40578</v>
      </c>
    </row>
    <row r="13" spans="1:7" ht="15">
      <c r="A13" t="s">
        <v>7</v>
      </c>
      <c r="B13" t="s">
        <v>8</v>
      </c>
      <c r="C13" s="4">
        <v>500</v>
      </c>
      <c r="D13" t="s">
        <v>9</v>
      </c>
      <c r="E13" t="s">
        <v>25</v>
      </c>
      <c r="F13" t="s">
        <v>11</v>
      </c>
      <c r="G13" s="1">
        <v>40578</v>
      </c>
    </row>
    <row r="14" spans="1:7" ht="15">
      <c r="A14" t="s">
        <v>7</v>
      </c>
      <c r="B14" t="s">
        <v>8</v>
      </c>
      <c r="C14" s="4">
        <v>-108</v>
      </c>
      <c r="D14" t="s">
        <v>9</v>
      </c>
      <c r="E14" t="s">
        <v>25</v>
      </c>
      <c r="F14" t="s">
        <v>16</v>
      </c>
      <c r="G14" s="1">
        <v>40578</v>
      </c>
    </row>
    <row r="15" spans="1:7" ht="15">
      <c r="A15" t="s">
        <v>7</v>
      </c>
      <c r="B15" t="s">
        <v>8</v>
      </c>
      <c r="C15" s="4">
        <v>-8000</v>
      </c>
      <c r="D15" t="s">
        <v>9</v>
      </c>
      <c r="E15" t="s">
        <v>26</v>
      </c>
      <c r="F15" t="s">
        <v>27</v>
      </c>
      <c r="G15" s="1">
        <v>40588</v>
      </c>
    </row>
    <row r="16" spans="1:7" ht="15">
      <c r="A16" t="s">
        <v>7</v>
      </c>
      <c r="B16" t="s">
        <v>8</v>
      </c>
      <c r="C16" s="4">
        <v>-3678</v>
      </c>
      <c r="D16" t="s">
        <v>28</v>
      </c>
      <c r="E16" t="s">
        <v>17</v>
      </c>
      <c r="F16" t="s">
        <v>9</v>
      </c>
      <c r="G16" s="1">
        <v>40544</v>
      </c>
    </row>
    <row r="17" spans="1:7" ht="15">
      <c r="A17" t="s">
        <v>7</v>
      </c>
      <c r="B17" t="s">
        <v>8</v>
      </c>
      <c r="C17" s="4">
        <v>-2753</v>
      </c>
      <c r="D17" t="s">
        <v>29</v>
      </c>
      <c r="E17" t="s">
        <v>17</v>
      </c>
      <c r="F17" t="s">
        <v>9</v>
      </c>
      <c r="G17" s="1">
        <v>40544</v>
      </c>
    </row>
    <row r="18" spans="1:7" ht="15">
      <c r="A18" t="s">
        <v>7</v>
      </c>
      <c r="B18" t="s">
        <v>8</v>
      </c>
      <c r="C18" s="4">
        <v>4000</v>
      </c>
      <c r="D18" t="s">
        <v>30</v>
      </c>
      <c r="E18" t="s">
        <v>17</v>
      </c>
      <c r="F18" t="s">
        <v>9</v>
      </c>
      <c r="G18" s="1">
        <v>40544</v>
      </c>
    </row>
    <row r="19" spans="1:7" ht="15">
      <c r="A19" t="s">
        <v>31</v>
      </c>
      <c r="B19" t="s">
        <v>32</v>
      </c>
      <c r="C19" s="4">
        <v>518</v>
      </c>
      <c r="D19" t="s">
        <v>9</v>
      </c>
      <c r="E19" t="s">
        <v>17</v>
      </c>
      <c r="F19" t="s">
        <v>9</v>
      </c>
      <c r="G19" s="1">
        <v>40544</v>
      </c>
    </row>
    <row r="20" spans="1:7" ht="15">
      <c r="A20" t="s">
        <v>33</v>
      </c>
      <c r="B20" t="s">
        <v>34</v>
      </c>
      <c r="C20" s="4">
        <v>8250</v>
      </c>
      <c r="D20" t="s">
        <v>9</v>
      </c>
      <c r="E20" t="s">
        <v>17</v>
      </c>
      <c r="F20" t="s">
        <v>9</v>
      </c>
      <c r="G20" s="1">
        <v>40544</v>
      </c>
    </row>
    <row r="21" spans="1:7" ht="15">
      <c r="A21" t="s">
        <v>35</v>
      </c>
      <c r="B21" t="s">
        <v>36</v>
      </c>
      <c r="C21" s="4">
        <v>-261637.34</v>
      </c>
      <c r="D21" t="s">
        <v>9</v>
      </c>
      <c r="E21" t="s">
        <v>17</v>
      </c>
      <c r="F21" t="s">
        <v>9</v>
      </c>
      <c r="G21" s="1">
        <v>40544</v>
      </c>
    </row>
    <row r="22" spans="1:7" ht="15">
      <c r="A22" t="s">
        <v>35</v>
      </c>
      <c r="B22" t="s">
        <v>36</v>
      </c>
      <c r="C22" s="4">
        <v>7561.860000000001</v>
      </c>
      <c r="D22" t="s">
        <v>23</v>
      </c>
      <c r="E22" t="s">
        <v>17</v>
      </c>
      <c r="F22" t="s">
        <v>9</v>
      </c>
      <c r="G22" s="1">
        <v>40544</v>
      </c>
    </row>
    <row r="23" spans="1:7" ht="15">
      <c r="A23" t="s">
        <v>35</v>
      </c>
      <c r="B23" t="s">
        <v>36</v>
      </c>
      <c r="C23" s="4">
        <v>5591.95</v>
      </c>
      <c r="D23" t="s">
        <v>30</v>
      </c>
      <c r="E23" t="s">
        <v>17</v>
      </c>
      <c r="F23" t="s">
        <v>9</v>
      </c>
      <c r="G23" s="1">
        <v>40544</v>
      </c>
    </row>
    <row r="24" spans="1:7" ht="15">
      <c r="A24" t="s">
        <v>35</v>
      </c>
      <c r="B24" t="s">
        <v>36</v>
      </c>
      <c r="C24" s="4">
        <v>44388.42</v>
      </c>
      <c r="D24" t="s">
        <v>29</v>
      </c>
      <c r="E24" t="s">
        <v>17</v>
      </c>
      <c r="F24" t="s">
        <v>9</v>
      </c>
      <c r="G24" s="1">
        <v>40544</v>
      </c>
    </row>
    <row r="25" spans="1:7" ht="15">
      <c r="A25" t="s">
        <v>35</v>
      </c>
      <c r="B25" t="s">
        <v>36</v>
      </c>
      <c r="C25" s="4">
        <v>-384.2</v>
      </c>
      <c r="D25" t="s">
        <v>37</v>
      </c>
      <c r="E25" t="s">
        <v>17</v>
      </c>
      <c r="F25" t="s">
        <v>9</v>
      </c>
      <c r="G25" s="1">
        <v>40544</v>
      </c>
    </row>
    <row r="26" spans="1:7" ht="15">
      <c r="A26" t="s">
        <v>35</v>
      </c>
      <c r="B26" t="s">
        <v>36</v>
      </c>
      <c r="C26" s="4">
        <v>56447</v>
      </c>
      <c r="D26" t="s">
        <v>38</v>
      </c>
      <c r="E26" t="s">
        <v>17</v>
      </c>
      <c r="F26" t="s">
        <v>9</v>
      </c>
      <c r="G26" s="1">
        <v>40544</v>
      </c>
    </row>
    <row r="27" spans="1:7" ht="15">
      <c r="A27" t="s">
        <v>35</v>
      </c>
      <c r="B27" t="s">
        <v>36</v>
      </c>
      <c r="C27" s="4">
        <v>-4000</v>
      </c>
      <c r="D27" t="s">
        <v>39</v>
      </c>
      <c r="E27" t="s">
        <v>17</v>
      </c>
      <c r="F27" t="s">
        <v>9</v>
      </c>
      <c r="G27" s="1">
        <v>40544</v>
      </c>
    </row>
    <row r="28" spans="1:7" ht="15">
      <c r="A28" t="s">
        <v>35</v>
      </c>
      <c r="B28" t="s">
        <v>36</v>
      </c>
      <c r="C28" s="4">
        <v>-1980</v>
      </c>
      <c r="D28" t="s">
        <v>40</v>
      </c>
      <c r="E28" t="s">
        <v>17</v>
      </c>
      <c r="F28" t="s">
        <v>9</v>
      </c>
      <c r="G28" s="1">
        <v>40544</v>
      </c>
    </row>
    <row r="29" spans="1:7" ht="15">
      <c r="A29" t="s">
        <v>35</v>
      </c>
      <c r="B29" t="s">
        <v>36</v>
      </c>
      <c r="C29" s="4">
        <v>3524.8</v>
      </c>
      <c r="D29" t="s">
        <v>41</v>
      </c>
      <c r="E29" t="s">
        <v>17</v>
      </c>
      <c r="F29" t="s">
        <v>9</v>
      </c>
      <c r="G29" s="1">
        <v>40544</v>
      </c>
    </row>
    <row r="30" spans="1:7" ht="15">
      <c r="A30" t="s">
        <v>35</v>
      </c>
      <c r="B30" t="s">
        <v>36</v>
      </c>
      <c r="C30" s="4">
        <v>-206.32</v>
      </c>
      <c r="D30" t="s">
        <v>42</v>
      </c>
      <c r="E30" t="s">
        <v>17</v>
      </c>
      <c r="F30" t="s">
        <v>9</v>
      </c>
      <c r="G30" s="1">
        <v>40544</v>
      </c>
    </row>
    <row r="31" spans="1:7" ht="15">
      <c r="A31" t="s">
        <v>35</v>
      </c>
      <c r="B31" t="s">
        <v>36</v>
      </c>
      <c r="C31" s="4">
        <v>23852.49</v>
      </c>
      <c r="D31" t="s">
        <v>43</v>
      </c>
      <c r="E31" t="s">
        <v>17</v>
      </c>
      <c r="F31" t="s">
        <v>9</v>
      </c>
      <c r="G31" s="1">
        <v>40544</v>
      </c>
    </row>
    <row r="32" spans="1:7" ht="15">
      <c r="A32" t="s">
        <v>35</v>
      </c>
      <c r="B32" t="s">
        <v>36</v>
      </c>
      <c r="C32" s="4">
        <v>5170</v>
      </c>
      <c r="D32" t="s">
        <v>44</v>
      </c>
      <c r="E32" t="s">
        <v>17</v>
      </c>
      <c r="F32" t="s">
        <v>9</v>
      </c>
      <c r="G32" s="1">
        <v>40544</v>
      </c>
    </row>
    <row r="33" spans="1:7" ht="15">
      <c r="A33" t="s">
        <v>35</v>
      </c>
      <c r="B33" t="s">
        <v>36</v>
      </c>
      <c r="C33" s="4">
        <v>-9579.65</v>
      </c>
      <c r="D33" t="s">
        <v>45</v>
      </c>
      <c r="E33" t="s">
        <v>17</v>
      </c>
      <c r="F33" t="s">
        <v>9</v>
      </c>
      <c r="G33" s="1">
        <v>40544</v>
      </c>
    </row>
    <row r="34" spans="1:7" ht="15">
      <c r="A34" t="s">
        <v>35</v>
      </c>
      <c r="B34" t="s">
        <v>36</v>
      </c>
      <c r="C34" s="4">
        <v>6169.99</v>
      </c>
      <c r="D34" t="s">
        <v>46</v>
      </c>
      <c r="E34" t="s">
        <v>17</v>
      </c>
      <c r="F34" t="s">
        <v>9</v>
      </c>
      <c r="G34" s="1">
        <v>40544</v>
      </c>
    </row>
    <row r="35" spans="1:7" ht="15">
      <c r="A35" t="s">
        <v>35</v>
      </c>
      <c r="B35" t="s">
        <v>36</v>
      </c>
      <c r="C35" s="4">
        <v>27505</v>
      </c>
      <c r="D35" t="s">
        <v>47</v>
      </c>
      <c r="E35" t="s">
        <v>17</v>
      </c>
      <c r="F35" t="s">
        <v>9</v>
      </c>
      <c r="G35" s="1">
        <v>40544</v>
      </c>
    </row>
    <row r="36" spans="1:7" ht="15">
      <c r="A36" t="s">
        <v>35</v>
      </c>
      <c r="B36" t="s">
        <v>36</v>
      </c>
      <c r="C36" s="4">
        <v>-1328</v>
      </c>
      <c r="D36" t="s">
        <v>48</v>
      </c>
      <c r="E36" t="s">
        <v>17</v>
      </c>
      <c r="F36" t="s">
        <v>9</v>
      </c>
      <c r="G36" s="1">
        <v>40544</v>
      </c>
    </row>
    <row r="37" spans="1:7" ht="15">
      <c r="A37" t="s">
        <v>35</v>
      </c>
      <c r="B37" t="s">
        <v>36</v>
      </c>
      <c r="C37" s="4">
        <v>-11693.77</v>
      </c>
      <c r="D37" t="s">
        <v>49</v>
      </c>
      <c r="E37" t="s">
        <v>17</v>
      </c>
      <c r="F37" t="s">
        <v>9</v>
      </c>
      <c r="G37" s="1">
        <v>40544</v>
      </c>
    </row>
    <row r="38" spans="1:7" ht="15">
      <c r="A38" t="s">
        <v>35</v>
      </c>
      <c r="B38" t="s">
        <v>36</v>
      </c>
      <c r="C38" s="4">
        <v>28643.2</v>
      </c>
      <c r="D38" t="s">
        <v>50</v>
      </c>
      <c r="E38" t="s">
        <v>17</v>
      </c>
      <c r="F38" t="s">
        <v>9</v>
      </c>
      <c r="G38" s="1">
        <v>40544</v>
      </c>
    </row>
    <row r="39" spans="1:7" ht="15">
      <c r="A39" t="s">
        <v>35</v>
      </c>
      <c r="B39" t="s">
        <v>36</v>
      </c>
      <c r="C39" s="4">
        <v>121</v>
      </c>
      <c r="D39" t="s">
        <v>51</v>
      </c>
      <c r="E39" t="s">
        <v>17</v>
      </c>
      <c r="F39" t="s">
        <v>9</v>
      </c>
      <c r="G39" s="1">
        <v>40544</v>
      </c>
    </row>
    <row r="40" spans="1:7" ht="15">
      <c r="A40" t="s">
        <v>35</v>
      </c>
      <c r="B40" t="s">
        <v>36</v>
      </c>
      <c r="C40" s="4">
        <v>1840</v>
      </c>
      <c r="D40" t="s">
        <v>52</v>
      </c>
      <c r="E40" t="s">
        <v>17</v>
      </c>
      <c r="F40" t="s">
        <v>9</v>
      </c>
      <c r="G40" s="1">
        <v>40544</v>
      </c>
    </row>
    <row r="41" spans="1:7" ht="15">
      <c r="A41" t="s">
        <v>35</v>
      </c>
      <c r="B41" t="s">
        <v>36</v>
      </c>
      <c r="C41" s="4">
        <v>2880</v>
      </c>
      <c r="D41" t="s">
        <v>53</v>
      </c>
      <c r="E41" t="s">
        <v>17</v>
      </c>
      <c r="F41" t="s">
        <v>9</v>
      </c>
      <c r="G41" s="1">
        <v>40544</v>
      </c>
    </row>
    <row r="42" spans="1:7" ht="15">
      <c r="A42" t="s">
        <v>35</v>
      </c>
      <c r="B42" t="s">
        <v>36</v>
      </c>
      <c r="C42" s="4">
        <v>6000</v>
      </c>
      <c r="D42" t="s">
        <v>54</v>
      </c>
      <c r="E42" t="s">
        <v>17</v>
      </c>
      <c r="F42" t="s">
        <v>9</v>
      </c>
      <c r="G42" s="1">
        <v>40544</v>
      </c>
    </row>
    <row r="43" spans="1:7" ht="15">
      <c r="A43" t="s">
        <v>35</v>
      </c>
      <c r="B43" t="s">
        <v>36</v>
      </c>
      <c r="C43" s="4">
        <v>793.8000000000001</v>
      </c>
      <c r="D43" t="s">
        <v>54</v>
      </c>
      <c r="E43" t="s">
        <v>17</v>
      </c>
      <c r="F43" t="s">
        <v>9</v>
      </c>
      <c r="G43" s="1">
        <v>40544</v>
      </c>
    </row>
    <row r="44" spans="1:7" ht="15">
      <c r="A44" t="s">
        <v>35</v>
      </c>
      <c r="B44" t="s">
        <v>36</v>
      </c>
      <c r="C44" s="4">
        <v>33924.92</v>
      </c>
      <c r="D44" t="s">
        <v>55</v>
      </c>
      <c r="E44" t="s">
        <v>17</v>
      </c>
      <c r="F44" t="s">
        <v>9</v>
      </c>
      <c r="G44" s="1">
        <v>40544</v>
      </c>
    </row>
    <row r="45" spans="1:7" ht="15">
      <c r="A45" t="s">
        <v>35</v>
      </c>
      <c r="B45" t="s">
        <v>36</v>
      </c>
      <c r="C45" s="4">
        <v>25667.97</v>
      </c>
      <c r="D45" t="s">
        <v>28</v>
      </c>
      <c r="E45" t="s">
        <v>17</v>
      </c>
      <c r="F45" t="s">
        <v>9</v>
      </c>
      <c r="G45" s="1">
        <v>40544</v>
      </c>
    </row>
    <row r="46" spans="1:7" ht="15">
      <c r="A46" t="s">
        <v>56</v>
      </c>
      <c r="B46" t="s">
        <v>57</v>
      </c>
      <c r="C46" s="4">
        <v>1280</v>
      </c>
      <c r="D46" t="s">
        <v>40</v>
      </c>
      <c r="E46" t="s">
        <v>17</v>
      </c>
      <c r="F46" t="s">
        <v>9</v>
      </c>
      <c r="G46" s="1">
        <v>40544</v>
      </c>
    </row>
    <row r="47" spans="1:7" ht="15">
      <c r="A47" t="s">
        <v>56</v>
      </c>
      <c r="B47" t="s">
        <v>57</v>
      </c>
      <c r="C47" s="4">
        <v>-83310.21</v>
      </c>
      <c r="D47" t="s">
        <v>9</v>
      </c>
      <c r="E47" t="s">
        <v>17</v>
      </c>
      <c r="F47" t="s">
        <v>9</v>
      </c>
      <c r="G47" s="1">
        <v>40544</v>
      </c>
    </row>
    <row r="48" spans="1:7" ht="15">
      <c r="A48" t="s">
        <v>56</v>
      </c>
      <c r="B48" t="s">
        <v>57</v>
      </c>
      <c r="C48" s="4">
        <v>5536.32</v>
      </c>
      <c r="D48" t="s">
        <v>49</v>
      </c>
      <c r="E48" t="s">
        <v>17</v>
      </c>
      <c r="F48" t="s">
        <v>9</v>
      </c>
      <c r="G48" s="1">
        <v>40544</v>
      </c>
    </row>
    <row r="49" spans="1:7" ht="15">
      <c r="A49" t="s">
        <v>56</v>
      </c>
      <c r="B49" t="s">
        <v>57</v>
      </c>
      <c r="C49" s="4">
        <v>1261.2</v>
      </c>
      <c r="D49" t="s">
        <v>41</v>
      </c>
      <c r="E49" t="s">
        <v>17</v>
      </c>
      <c r="F49" t="s">
        <v>9</v>
      </c>
      <c r="G49" s="1">
        <v>40544</v>
      </c>
    </row>
    <row r="50" spans="1:7" ht="15">
      <c r="A50" t="s">
        <v>56</v>
      </c>
      <c r="B50" t="s">
        <v>57</v>
      </c>
      <c r="C50" s="4">
        <v>1345</v>
      </c>
      <c r="D50" t="s">
        <v>42</v>
      </c>
      <c r="E50" t="s">
        <v>17</v>
      </c>
      <c r="F50" t="s">
        <v>9</v>
      </c>
      <c r="G50" s="1">
        <v>40544</v>
      </c>
    </row>
    <row r="51" spans="1:7" ht="15">
      <c r="A51" t="s">
        <v>56</v>
      </c>
      <c r="B51" t="s">
        <v>57</v>
      </c>
      <c r="C51" s="4">
        <v>8219.62</v>
      </c>
      <c r="D51" t="s">
        <v>43</v>
      </c>
      <c r="E51" t="s">
        <v>17</v>
      </c>
      <c r="F51" t="s">
        <v>9</v>
      </c>
      <c r="G51" s="1">
        <v>40544</v>
      </c>
    </row>
    <row r="52" spans="1:7" ht="15">
      <c r="A52" t="s">
        <v>56</v>
      </c>
      <c r="B52" t="s">
        <v>57</v>
      </c>
      <c r="C52" s="4">
        <v>4910</v>
      </c>
      <c r="D52" t="s">
        <v>44</v>
      </c>
      <c r="E52" t="s">
        <v>17</v>
      </c>
      <c r="F52" t="s">
        <v>9</v>
      </c>
      <c r="G52" s="1">
        <v>40544</v>
      </c>
    </row>
    <row r="53" spans="1:7" ht="15">
      <c r="A53" t="s">
        <v>56</v>
      </c>
      <c r="B53" t="s">
        <v>57</v>
      </c>
      <c r="C53" s="4">
        <v>471.34000000000003</v>
      </c>
      <c r="D53" t="s">
        <v>45</v>
      </c>
      <c r="E53" t="s">
        <v>17</v>
      </c>
      <c r="F53" t="s">
        <v>9</v>
      </c>
      <c r="G53" s="1">
        <v>40544</v>
      </c>
    </row>
    <row r="54" spans="1:7" ht="15">
      <c r="A54" t="s">
        <v>56</v>
      </c>
      <c r="B54" t="s">
        <v>57</v>
      </c>
      <c r="C54" s="4">
        <v>5569</v>
      </c>
      <c r="D54" t="s">
        <v>46</v>
      </c>
      <c r="E54" t="s">
        <v>17</v>
      </c>
      <c r="F54" t="s">
        <v>9</v>
      </c>
      <c r="G54" s="1">
        <v>40544</v>
      </c>
    </row>
    <row r="55" spans="1:7" ht="15">
      <c r="A55" t="s">
        <v>56</v>
      </c>
      <c r="B55" t="s">
        <v>57</v>
      </c>
      <c r="C55" s="4">
        <v>8339.6</v>
      </c>
      <c r="D55" t="s">
        <v>47</v>
      </c>
      <c r="E55" t="s">
        <v>17</v>
      </c>
      <c r="F55" t="s">
        <v>9</v>
      </c>
      <c r="G55" s="1">
        <v>40544</v>
      </c>
    </row>
    <row r="56" spans="1:7" ht="15">
      <c r="A56" t="s">
        <v>56</v>
      </c>
      <c r="B56" t="s">
        <v>57</v>
      </c>
      <c r="C56" s="4">
        <v>359</v>
      </c>
      <c r="D56" t="s">
        <v>48</v>
      </c>
      <c r="E56" t="s">
        <v>17</v>
      </c>
      <c r="F56" t="s">
        <v>9</v>
      </c>
      <c r="G56" s="1">
        <v>40544</v>
      </c>
    </row>
    <row r="57" spans="1:7" ht="15">
      <c r="A57" t="s">
        <v>56</v>
      </c>
      <c r="B57" t="s">
        <v>57</v>
      </c>
      <c r="C57" s="4">
        <v>7455.2</v>
      </c>
      <c r="D57" t="s">
        <v>50</v>
      </c>
      <c r="E57" t="s">
        <v>17</v>
      </c>
      <c r="F57" t="s">
        <v>9</v>
      </c>
      <c r="G57" s="1">
        <v>40544</v>
      </c>
    </row>
    <row r="58" spans="1:7" ht="15">
      <c r="A58" t="s">
        <v>56</v>
      </c>
      <c r="B58" t="s">
        <v>57</v>
      </c>
      <c r="C58" s="4">
        <v>19915.5</v>
      </c>
      <c r="D58" t="s">
        <v>38</v>
      </c>
      <c r="E58" t="s">
        <v>17</v>
      </c>
      <c r="F58" t="s">
        <v>9</v>
      </c>
      <c r="G58" s="1">
        <v>40544</v>
      </c>
    </row>
    <row r="59" spans="1:7" ht="15">
      <c r="A59" t="s">
        <v>56</v>
      </c>
      <c r="B59" t="s">
        <v>57</v>
      </c>
      <c r="C59" s="4">
        <v>1047.2</v>
      </c>
      <c r="D59" t="s">
        <v>37</v>
      </c>
      <c r="E59" t="s">
        <v>17</v>
      </c>
      <c r="F59" t="s">
        <v>9</v>
      </c>
      <c r="G59" s="1">
        <v>40544</v>
      </c>
    </row>
    <row r="60" spans="1:7" ht="15">
      <c r="A60" t="s">
        <v>56</v>
      </c>
      <c r="B60" t="s">
        <v>57</v>
      </c>
      <c r="C60" s="4">
        <v>8090.2</v>
      </c>
      <c r="D60" t="s">
        <v>54</v>
      </c>
      <c r="E60" t="s">
        <v>17</v>
      </c>
      <c r="F60" t="s">
        <v>9</v>
      </c>
      <c r="G60" s="1">
        <v>40544</v>
      </c>
    </row>
    <row r="61" spans="1:7" ht="15">
      <c r="A61" t="s">
        <v>56</v>
      </c>
      <c r="B61" t="s">
        <v>57</v>
      </c>
      <c r="C61" s="4">
        <v>9511.03</v>
      </c>
      <c r="D61" t="s">
        <v>55</v>
      </c>
      <c r="E61" t="s">
        <v>17</v>
      </c>
      <c r="F61" t="s">
        <v>9</v>
      </c>
      <c r="G61" s="1">
        <v>40544</v>
      </c>
    </row>
    <row r="62" spans="1:7" ht="15">
      <c r="A62" t="s">
        <v>58</v>
      </c>
      <c r="B62" t="s">
        <v>59</v>
      </c>
      <c r="C62" s="4">
        <v>-540</v>
      </c>
      <c r="D62" t="s">
        <v>60</v>
      </c>
      <c r="E62" t="s">
        <v>10</v>
      </c>
      <c r="F62" t="s">
        <v>12</v>
      </c>
      <c r="G62" s="1">
        <v>40640</v>
      </c>
    </row>
    <row r="63" spans="1:7" ht="15">
      <c r="A63" t="s">
        <v>58</v>
      </c>
      <c r="B63" t="s">
        <v>59</v>
      </c>
      <c r="C63" s="4">
        <v>-290</v>
      </c>
      <c r="D63" t="s">
        <v>61</v>
      </c>
      <c r="E63" t="s">
        <v>21</v>
      </c>
      <c r="F63" t="s">
        <v>22</v>
      </c>
      <c r="G63" s="1">
        <v>40632</v>
      </c>
    </row>
    <row r="64" spans="1:7" ht="15">
      <c r="A64" t="s">
        <v>58</v>
      </c>
      <c r="B64" t="s">
        <v>59</v>
      </c>
      <c r="C64" s="4">
        <v>-540</v>
      </c>
      <c r="D64" t="s">
        <v>60</v>
      </c>
      <c r="E64" t="s">
        <v>13</v>
      </c>
      <c r="F64" t="s">
        <v>14</v>
      </c>
      <c r="G64" s="1">
        <v>40632</v>
      </c>
    </row>
    <row r="65" spans="1:7" ht="15">
      <c r="A65" t="s">
        <v>58</v>
      </c>
      <c r="B65" t="s">
        <v>59</v>
      </c>
      <c r="C65" s="4">
        <v>-1000</v>
      </c>
      <c r="D65" t="s">
        <v>39</v>
      </c>
      <c r="E65" t="s">
        <v>17</v>
      </c>
      <c r="F65" t="s">
        <v>9</v>
      </c>
      <c r="G65" s="1">
        <v>40544</v>
      </c>
    </row>
    <row r="66" spans="1:7" ht="15">
      <c r="A66" t="s">
        <v>58</v>
      </c>
      <c r="B66" t="s">
        <v>59</v>
      </c>
      <c r="C66" s="4">
        <v>-9450</v>
      </c>
      <c r="D66" t="s">
        <v>40</v>
      </c>
      <c r="E66" t="s">
        <v>17</v>
      </c>
      <c r="F66" t="s">
        <v>9</v>
      </c>
      <c r="G66" s="1">
        <v>40544</v>
      </c>
    </row>
    <row r="67" spans="1:7" ht="15">
      <c r="A67" t="s">
        <v>58</v>
      </c>
      <c r="B67" t="s">
        <v>59</v>
      </c>
      <c r="C67" s="4">
        <v>-2880</v>
      </c>
      <c r="D67" t="s">
        <v>41</v>
      </c>
      <c r="E67" t="s">
        <v>17</v>
      </c>
      <c r="F67" t="s">
        <v>9</v>
      </c>
      <c r="G67" s="1">
        <v>40544</v>
      </c>
    </row>
    <row r="68" spans="1:7" ht="15">
      <c r="A68" t="s">
        <v>58</v>
      </c>
      <c r="B68" t="s">
        <v>59</v>
      </c>
      <c r="C68" s="4">
        <v>-1620</v>
      </c>
      <c r="D68" t="s">
        <v>42</v>
      </c>
      <c r="E68" t="s">
        <v>17</v>
      </c>
      <c r="F68" t="s">
        <v>9</v>
      </c>
      <c r="G68" s="1">
        <v>40544</v>
      </c>
    </row>
    <row r="69" spans="1:7" ht="15">
      <c r="A69" t="s">
        <v>58</v>
      </c>
      <c r="B69" t="s">
        <v>59</v>
      </c>
      <c r="C69" s="4">
        <v>-2545</v>
      </c>
      <c r="D69" t="s">
        <v>43</v>
      </c>
      <c r="E69" t="s">
        <v>17</v>
      </c>
      <c r="F69" t="s">
        <v>9</v>
      </c>
      <c r="G69" s="1">
        <v>40544</v>
      </c>
    </row>
    <row r="70" spans="1:7" ht="15">
      <c r="A70" t="s">
        <v>58</v>
      </c>
      <c r="B70" t="s">
        <v>59</v>
      </c>
      <c r="C70" s="4">
        <v>-9440</v>
      </c>
      <c r="D70" t="s">
        <v>44</v>
      </c>
      <c r="E70" t="s">
        <v>17</v>
      </c>
      <c r="F70" t="s">
        <v>9</v>
      </c>
      <c r="G70" s="1">
        <v>40544</v>
      </c>
    </row>
    <row r="71" spans="1:7" ht="15">
      <c r="A71" t="s">
        <v>58</v>
      </c>
      <c r="B71" t="s">
        <v>59</v>
      </c>
      <c r="C71" s="4">
        <v>-3300</v>
      </c>
      <c r="D71" t="s">
        <v>45</v>
      </c>
      <c r="E71" t="s">
        <v>17</v>
      </c>
      <c r="F71" t="s">
        <v>9</v>
      </c>
      <c r="G71" s="1">
        <v>40544</v>
      </c>
    </row>
    <row r="72" spans="1:7" ht="15">
      <c r="A72" t="s">
        <v>58</v>
      </c>
      <c r="B72" t="s">
        <v>59</v>
      </c>
      <c r="C72" s="4">
        <v>-6856</v>
      </c>
      <c r="D72" t="s">
        <v>46</v>
      </c>
      <c r="E72" t="s">
        <v>17</v>
      </c>
      <c r="F72" t="s">
        <v>9</v>
      </c>
      <c r="G72" s="1">
        <v>40544</v>
      </c>
    </row>
    <row r="73" spans="1:7" ht="15">
      <c r="A73" t="s">
        <v>58</v>
      </c>
      <c r="B73" t="s">
        <v>59</v>
      </c>
      <c r="C73" s="4">
        <v>-2560</v>
      </c>
      <c r="D73" t="s">
        <v>47</v>
      </c>
      <c r="E73" t="s">
        <v>17</v>
      </c>
      <c r="F73" t="s">
        <v>9</v>
      </c>
      <c r="G73" s="1">
        <v>40544</v>
      </c>
    </row>
    <row r="74" spans="1:7" ht="15">
      <c r="A74" t="s">
        <v>58</v>
      </c>
      <c r="B74" t="s">
        <v>59</v>
      </c>
      <c r="C74" s="4">
        <v>-630</v>
      </c>
      <c r="D74" t="s">
        <v>61</v>
      </c>
      <c r="E74" t="s">
        <v>24</v>
      </c>
      <c r="F74" t="s">
        <v>22</v>
      </c>
      <c r="G74" s="1">
        <v>40583</v>
      </c>
    </row>
    <row r="75" spans="1:7" ht="15">
      <c r="A75" t="s">
        <v>58</v>
      </c>
      <c r="B75" t="s">
        <v>59</v>
      </c>
      <c r="C75" s="4">
        <v>-3150</v>
      </c>
      <c r="D75" t="s">
        <v>61</v>
      </c>
      <c r="E75" t="s">
        <v>25</v>
      </c>
      <c r="F75" t="s">
        <v>22</v>
      </c>
      <c r="G75" s="1">
        <v>40578</v>
      </c>
    </row>
    <row r="76" spans="1:7" ht="15">
      <c r="A76" t="s">
        <v>58</v>
      </c>
      <c r="B76" t="s">
        <v>59</v>
      </c>
      <c r="C76" s="4">
        <v>-1990</v>
      </c>
      <c r="D76" t="s">
        <v>61</v>
      </c>
      <c r="E76" t="s">
        <v>62</v>
      </c>
      <c r="F76" t="s">
        <v>22</v>
      </c>
      <c r="G76" s="1">
        <v>40544</v>
      </c>
    </row>
    <row r="77" spans="1:7" ht="15">
      <c r="A77" t="s">
        <v>58</v>
      </c>
      <c r="B77" t="s">
        <v>59</v>
      </c>
      <c r="C77" s="4">
        <v>-3244.8</v>
      </c>
      <c r="D77" t="s">
        <v>55</v>
      </c>
      <c r="E77" t="s">
        <v>17</v>
      </c>
      <c r="F77" t="s">
        <v>9</v>
      </c>
      <c r="G77" s="1">
        <v>40544</v>
      </c>
    </row>
    <row r="78" spans="1:7" ht="15">
      <c r="A78" t="s">
        <v>58</v>
      </c>
      <c r="B78" t="s">
        <v>59</v>
      </c>
      <c r="C78" s="4">
        <v>-8280</v>
      </c>
      <c r="D78" t="s">
        <v>54</v>
      </c>
      <c r="E78" t="s">
        <v>17</v>
      </c>
      <c r="F78" t="s">
        <v>9</v>
      </c>
      <c r="G78" s="1">
        <v>40544</v>
      </c>
    </row>
    <row r="79" spans="1:7" ht="15">
      <c r="A79" t="s">
        <v>58</v>
      </c>
      <c r="B79" t="s">
        <v>59</v>
      </c>
      <c r="C79" s="4">
        <v>-4450</v>
      </c>
      <c r="D79" t="s">
        <v>37</v>
      </c>
      <c r="E79" t="s">
        <v>17</v>
      </c>
      <c r="F79" t="s">
        <v>9</v>
      </c>
      <c r="G79" s="1">
        <v>40544</v>
      </c>
    </row>
    <row r="80" spans="1:7" ht="15">
      <c r="A80" t="s">
        <v>58</v>
      </c>
      <c r="B80" t="s">
        <v>59</v>
      </c>
      <c r="C80" s="4">
        <v>-5998</v>
      </c>
      <c r="D80" t="s">
        <v>38</v>
      </c>
      <c r="E80" t="s">
        <v>17</v>
      </c>
      <c r="F80" t="s">
        <v>9</v>
      </c>
      <c r="G80" s="1">
        <v>40544</v>
      </c>
    </row>
    <row r="81" spans="1:7" ht="15">
      <c r="A81" t="s">
        <v>58</v>
      </c>
      <c r="B81" t="s">
        <v>59</v>
      </c>
      <c r="C81" s="4">
        <v>-691</v>
      </c>
      <c r="D81" t="s">
        <v>48</v>
      </c>
      <c r="E81" t="s">
        <v>17</v>
      </c>
      <c r="F81" t="s">
        <v>9</v>
      </c>
      <c r="G81" s="1">
        <v>40544</v>
      </c>
    </row>
    <row r="82" spans="1:7" ht="15">
      <c r="A82" t="s">
        <v>58</v>
      </c>
      <c r="B82" t="s">
        <v>59</v>
      </c>
      <c r="C82" s="4">
        <v>-45000</v>
      </c>
      <c r="D82" t="s">
        <v>49</v>
      </c>
      <c r="E82" t="s">
        <v>17</v>
      </c>
      <c r="F82" t="s">
        <v>9</v>
      </c>
      <c r="G82" s="1">
        <v>40544</v>
      </c>
    </row>
    <row r="83" spans="1:7" ht="15">
      <c r="A83" t="s">
        <v>58</v>
      </c>
      <c r="B83" t="s">
        <v>59</v>
      </c>
      <c r="C83" s="4">
        <v>-2920</v>
      </c>
      <c r="D83" t="s">
        <v>50</v>
      </c>
      <c r="E83" t="s">
        <v>17</v>
      </c>
      <c r="F83" t="s">
        <v>9</v>
      </c>
      <c r="G83" s="1">
        <v>40544</v>
      </c>
    </row>
    <row r="84" spans="1:7" ht="15">
      <c r="A84" t="s">
        <v>58</v>
      </c>
      <c r="B84" t="s">
        <v>59</v>
      </c>
      <c r="C84" s="4">
        <v>-305</v>
      </c>
      <c r="D84" t="s">
        <v>51</v>
      </c>
      <c r="E84" t="s">
        <v>17</v>
      </c>
      <c r="F84" t="s">
        <v>9</v>
      </c>
      <c r="G84" s="1">
        <v>40544</v>
      </c>
    </row>
    <row r="85" spans="1:7" ht="15">
      <c r="A85" t="s">
        <v>58</v>
      </c>
      <c r="B85" t="s">
        <v>59</v>
      </c>
      <c r="C85" s="4">
        <v>-290</v>
      </c>
      <c r="D85" t="s">
        <v>52</v>
      </c>
      <c r="E85" t="s">
        <v>17</v>
      </c>
      <c r="F85" t="s">
        <v>9</v>
      </c>
      <c r="G85" s="1">
        <v>40544</v>
      </c>
    </row>
    <row r="86" spans="1:7" ht="15">
      <c r="A86" t="s">
        <v>58</v>
      </c>
      <c r="B86" t="s">
        <v>59</v>
      </c>
      <c r="C86" s="4">
        <v>109954.8</v>
      </c>
      <c r="D86" t="s">
        <v>9</v>
      </c>
      <c r="E86" t="s">
        <v>17</v>
      </c>
      <c r="F86" t="s">
        <v>9</v>
      </c>
      <c r="G86" s="1">
        <v>40544</v>
      </c>
    </row>
    <row r="87" spans="1:7" ht="15">
      <c r="A87" t="s">
        <v>63</v>
      </c>
      <c r="B87" t="s">
        <v>64</v>
      </c>
      <c r="C87" s="4">
        <v>875</v>
      </c>
      <c r="D87" t="s">
        <v>9</v>
      </c>
      <c r="E87" t="s">
        <v>65</v>
      </c>
      <c r="F87" t="s">
        <v>66</v>
      </c>
      <c r="G87" s="1">
        <v>40588</v>
      </c>
    </row>
    <row r="88" spans="1:7" ht="15">
      <c r="A88" t="s">
        <v>67</v>
      </c>
      <c r="B88" t="s">
        <v>68</v>
      </c>
      <c r="C88" s="4">
        <v>-9950</v>
      </c>
      <c r="D88" t="s">
        <v>9</v>
      </c>
      <c r="E88" t="s">
        <v>17</v>
      </c>
      <c r="F88" t="s">
        <v>9</v>
      </c>
      <c r="G88" s="1">
        <v>40544</v>
      </c>
    </row>
    <row r="89" spans="1:7" ht="15">
      <c r="A89" t="s">
        <v>67</v>
      </c>
      <c r="B89" t="s">
        <v>68</v>
      </c>
      <c r="C89" s="4">
        <v>9950</v>
      </c>
      <c r="D89" t="s">
        <v>9</v>
      </c>
      <c r="E89" t="s">
        <v>62</v>
      </c>
      <c r="F89" t="s">
        <v>22</v>
      </c>
      <c r="G89" s="1">
        <v>40544</v>
      </c>
    </row>
    <row r="90" spans="1:7" ht="15">
      <c r="A90" t="s">
        <v>69</v>
      </c>
      <c r="B90" t="s">
        <v>70</v>
      </c>
      <c r="C90" s="4">
        <v>-875</v>
      </c>
      <c r="D90" t="s">
        <v>9</v>
      </c>
      <c r="E90" t="s">
        <v>65</v>
      </c>
      <c r="F90" t="s">
        <v>66</v>
      </c>
      <c r="G90" s="1">
        <v>40588</v>
      </c>
    </row>
    <row r="91" spans="1:7" ht="15">
      <c r="A91" t="s">
        <v>69</v>
      </c>
      <c r="B91" t="s">
        <v>70</v>
      </c>
      <c r="C91" s="4">
        <v>-8000</v>
      </c>
      <c r="D91" t="s">
        <v>9</v>
      </c>
      <c r="E91" t="s">
        <v>71</v>
      </c>
      <c r="F91" t="s">
        <v>72</v>
      </c>
      <c r="G91" s="1">
        <v>40588</v>
      </c>
    </row>
    <row r="92" spans="1:7" ht="15">
      <c r="A92" t="s">
        <v>69</v>
      </c>
      <c r="B92" t="s">
        <v>70</v>
      </c>
      <c r="C92" s="4">
        <v>8000</v>
      </c>
      <c r="D92" t="s">
        <v>9</v>
      </c>
      <c r="E92" t="s">
        <v>26</v>
      </c>
      <c r="F92" t="s">
        <v>27</v>
      </c>
      <c r="G92" s="1">
        <v>40588</v>
      </c>
    </row>
    <row r="93" spans="1:7" ht="15">
      <c r="A93" t="s">
        <v>69</v>
      </c>
      <c r="B93" t="s">
        <v>70</v>
      </c>
      <c r="C93" s="4">
        <v>-762</v>
      </c>
      <c r="D93" t="s">
        <v>28</v>
      </c>
      <c r="E93" t="s">
        <v>17</v>
      </c>
      <c r="F93" t="s">
        <v>9</v>
      </c>
      <c r="G93" s="1">
        <v>40544</v>
      </c>
    </row>
    <row r="94" spans="1:7" ht="15">
      <c r="A94" t="s">
        <v>69</v>
      </c>
      <c r="B94" t="s">
        <v>70</v>
      </c>
      <c r="C94" s="4">
        <v>762</v>
      </c>
      <c r="D94" t="s">
        <v>9</v>
      </c>
      <c r="E94" t="s">
        <v>17</v>
      </c>
      <c r="F94" t="s">
        <v>9</v>
      </c>
      <c r="G94" s="1">
        <v>40544</v>
      </c>
    </row>
    <row r="95" spans="1:7" ht="15">
      <c r="A95" t="s">
        <v>69</v>
      </c>
      <c r="B95" t="s">
        <v>70</v>
      </c>
      <c r="C95" s="4">
        <v>875</v>
      </c>
      <c r="D95" t="s">
        <v>9</v>
      </c>
      <c r="E95" t="s">
        <v>19</v>
      </c>
      <c r="F95" t="s">
        <v>20</v>
      </c>
      <c r="G95" s="1">
        <v>40603</v>
      </c>
    </row>
    <row r="96" spans="1:7" ht="15">
      <c r="A96" t="s">
        <v>73</v>
      </c>
      <c r="B96" t="s">
        <v>74</v>
      </c>
      <c r="C96" s="4">
        <v>-250</v>
      </c>
      <c r="D96" t="s">
        <v>9</v>
      </c>
      <c r="E96" t="s">
        <v>10</v>
      </c>
      <c r="F96" t="s">
        <v>11</v>
      </c>
      <c r="G96" s="1">
        <v>40640</v>
      </c>
    </row>
    <row r="97" spans="1:7" ht="15">
      <c r="A97" t="s">
        <v>73</v>
      </c>
      <c r="B97" t="s">
        <v>74</v>
      </c>
      <c r="C97" s="4">
        <v>-250</v>
      </c>
      <c r="D97" t="s">
        <v>9</v>
      </c>
      <c r="E97" t="s">
        <v>18</v>
      </c>
      <c r="F97" t="s">
        <v>11</v>
      </c>
      <c r="G97" s="1">
        <v>40612</v>
      </c>
    </row>
    <row r="98" spans="1:7" ht="15">
      <c r="A98" t="s">
        <v>73</v>
      </c>
      <c r="B98" t="s">
        <v>74</v>
      </c>
      <c r="C98" s="4">
        <v>-500</v>
      </c>
      <c r="D98" t="s">
        <v>9</v>
      </c>
      <c r="E98" t="s">
        <v>25</v>
      </c>
      <c r="F98" t="s">
        <v>11</v>
      </c>
      <c r="G98" s="1">
        <v>40578</v>
      </c>
    </row>
    <row r="99" spans="1:7" ht="15">
      <c r="A99" t="s">
        <v>75</v>
      </c>
      <c r="B99" t="s">
        <v>76</v>
      </c>
      <c r="C99" s="4">
        <v>2</v>
      </c>
      <c r="D99" t="s">
        <v>9</v>
      </c>
      <c r="E99" t="s">
        <v>15</v>
      </c>
      <c r="F99" t="s">
        <v>16</v>
      </c>
      <c r="G99" s="1">
        <v>40620</v>
      </c>
    </row>
    <row r="100" spans="1:7" ht="15">
      <c r="A100" t="s">
        <v>75</v>
      </c>
      <c r="B100" t="s">
        <v>76</v>
      </c>
      <c r="C100" s="4">
        <v>108</v>
      </c>
      <c r="D100" t="s">
        <v>9</v>
      </c>
      <c r="E100" t="s">
        <v>25</v>
      </c>
      <c r="F100" t="s">
        <v>16</v>
      </c>
      <c r="G100" s="1">
        <v>40578</v>
      </c>
    </row>
    <row r="101" spans="1:7" ht="15">
      <c r="A101" t="s">
        <v>77</v>
      </c>
      <c r="B101" t="s">
        <v>78</v>
      </c>
      <c r="C101" s="4">
        <v>-2160</v>
      </c>
      <c r="D101" t="s">
        <v>60</v>
      </c>
      <c r="E101" t="s">
        <v>10</v>
      </c>
      <c r="F101" t="s">
        <v>12</v>
      </c>
      <c r="G101" s="1">
        <v>40640</v>
      </c>
    </row>
    <row r="102" spans="1:7" ht="15">
      <c r="A102" t="s">
        <v>77</v>
      </c>
      <c r="B102" t="s">
        <v>78</v>
      </c>
      <c r="C102" s="4">
        <v>-1160</v>
      </c>
      <c r="D102" t="s">
        <v>61</v>
      </c>
      <c r="E102" t="s">
        <v>21</v>
      </c>
      <c r="F102" t="s">
        <v>22</v>
      </c>
      <c r="G102" s="1">
        <v>40632</v>
      </c>
    </row>
    <row r="103" spans="1:7" ht="15">
      <c r="A103" t="s">
        <v>77</v>
      </c>
      <c r="B103" t="s">
        <v>78</v>
      </c>
      <c r="C103" s="4">
        <v>-2520</v>
      </c>
      <c r="D103" t="s">
        <v>61</v>
      </c>
      <c r="E103" t="s">
        <v>24</v>
      </c>
      <c r="F103" t="s">
        <v>22</v>
      </c>
      <c r="G103" s="1">
        <v>40583</v>
      </c>
    </row>
    <row r="104" spans="1:7" ht="15">
      <c r="A104" t="s">
        <v>77</v>
      </c>
      <c r="B104" t="s">
        <v>78</v>
      </c>
      <c r="C104" s="4">
        <v>-12600</v>
      </c>
      <c r="D104" t="s">
        <v>61</v>
      </c>
      <c r="E104" t="s">
        <v>25</v>
      </c>
      <c r="F104" t="s">
        <v>22</v>
      </c>
      <c r="G104" s="1">
        <v>40578</v>
      </c>
    </row>
    <row r="105" spans="1:7" ht="15">
      <c r="A105" t="s">
        <v>77</v>
      </c>
      <c r="B105" t="s">
        <v>78</v>
      </c>
      <c r="C105" s="4">
        <v>-7960</v>
      </c>
      <c r="D105" t="s">
        <v>61</v>
      </c>
      <c r="E105" t="s">
        <v>62</v>
      </c>
      <c r="F105" t="s">
        <v>22</v>
      </c>
      <c r="G105" s="1">
        <v>40544</v>
      </c>
    </row>
    <row r="106" spans="1:7" ht="15">
      <c r="A106" t="s">
        <v>77</v>
      </c>
      <c r="B106" t="s">
        <v>78</v>
      </c>
      <c r="C106" s="4">
        <v>-2160</v>
      </c>
      <c r="D106" t="s">
        <v>60</v>
      </c>
      <c r="E106" t="s">
        <v>13</v>
      </c>
      <c r="F106" t="s">
        <v>14</v>
      </c>
      <c r="G106" s="1">
        <v>40632</v>
      </c>
    </row>
    <row r="107" spans="1:7" ht="15">
      <c r="A107" t="s">
        <v>79</v>
      </c>
      <c r="B107" t="s">
        <v>80</v>
      </c>
      <c r="C107" s="4">
        <v>8000</v>
      </c>
      <c r="D107" t="s">
        <v>61</v>
      </c>
      <c r="E107" t="s">
        <v>71</v>
      </c>
      <c r="F107" t="s">
        <v>72</v>
      </c>
      <c r="G107" s="1">
        <v>40588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4"/>
  <sheetViews>
    <sheetView zoomScalePageLayoutView="0" workbookViewId="0" topLeftCell="A70">
      <selection activeCell="B78" sqref="B78"/>
    </sheetView>
  </sheetViews>
  <sheetFormatPr defaultColWidth="9.140625" defaultRowHeight="15"/>
  <cols>
    <col min="1" max="1" width="8.421875" style="0" bestFit="1" customWidth="1"/>
    <col min="2" max="2" width="34.28125" style="0" bestFit="1" customWidth="1"/>
    <col min="3" max="3" width="12.28125" style="5" bestFit="1" customWidth="1"/>
    <col min="4" max="4" width="16.00390625" style="0" bestFit="1" customWidth="1"/>
    <col min="5" max="5" width="37.57421875" style="0" bestFit="1" customWidth="1"/>
    <col min="6" max="6" width="11.7109375" style="49" bestFit="1" customWidth="1"/>
    <col min="7" max="7" width="8.8515625" style="0" bestFit="1" customWidth="1"/>
    <col min="8" max="8" width="10.7109375" style="0" bestFit="1" customWidth="1"/>
    <col min="9" max="9" width="9.57421875" style="0" bestFit="1" customWidth="1"/>
    <col min="10" max="10" width="11.57421875" style="0" bestFit="1" customWidth="1"/>
  </cols>
  <sheetData>
    <row r="1" spans="1:10" ht="15">
      <c r="A1" t="s">
        <v>165</v>
      </c>
      <c r="B1" t="s">
        <v>166</v>
      </c>
      <c r="C1" s="5" t="s">
        <v>167</v>
      </c>
      <c r="D1" t="s">
        <v>168</v>
      </c>
      <c r="E1" t="s">
        <v>169</v>
      </c>
      <c r="F1" s="49" t="s">
        <v>170</v>
      </c>
      <c r="G1" t="s">
        <v>171</v>
      </c>
      <c r="H1" t="s">
        <v>172</v>
      </c>
      <c r="I1" t="s">
        <v>173</v>
      </c>
      <c r="J1" t="s">
        <v>174</v>
      </c>
    </row>
    <row r="2" spans="1:10" ht="15">
      <c r="A2" t="s">
        <v>175</v>
      </c>
      <c r="B2" t="s">
        <v>8</v>
      </c>
      <c r="C2" s="5">
        <v>40544</v>
      </c>
      <c r="D2" t="s">
        <v>176</v>
      </c>
      <c r="F2" s="49">
        <v>-3678</v>
      </c>
      <c r="G2" t="s">
        <v>178</v>
      </c>
      <c r="I2" t="s">
        <v>28</v>
      </c>
      <c r="J2" t="s">
        <v>179</v>
      </c>
    </row>
    <row r="3" spans="1:10" ht="15">
      <c r="A3" t="s">
        <v>175</v>
      </c>
      <c r="B3" t="s">
        <v>8</v>
      </c>
      <c r="C3" s="5">
        <v>40544</v>
      </c>
      <c r="D3" t="s">
        <v>176</v>
      </c>
      <c r="F3" s="49">
        <v>-3490.25</v>
      </c>
      <c r="G3" t="s">
        <v>178</v>
      </c>
      <c r="I3" t="s">
        <v>23</v>
      </c>
      <c r="J3" t="s">
        <v>179</v>
      </c>
    </row>
    <row r="4" spans="1:10" ht="15">
      <c r="A4" t="s">
        <v>175</v>
      </c>
      <c r="B4" t="s">
        <v>8</v>
      </c>
      <c r="C4" s="5">
        <v>40544</v>
      </c>
      <c r="D4" t="s">
        <v>176</v>
      </c>
      <c r="F4" s="49">
        <v>-2753</v>
      </c>
      <c r="G4" t="s">
        <v>178</v>
      </c>
      <c r="I4" t="s">
        <v>29</v>
      </c>
      <c r="J4" t="s">
        <v>179</v>
      </c>
    </row>
    <row r="5" spans="1:10" ht="15">
      <c r="A5" t="s">
        <v>175</v>
      </c>
      <c r="B5" t="s">
        <v>8</v>
      </c>
      <c r="C5" s="5">
        <v>40544</v>
      </c>
      <c r="D5" t="s">
        <v>176</v>
      </c>
      <c r="F5" s="49">
        <v>4000</v>
      </c>
      <c r="G5" t="s">
        <v>178</v>
      </c>
      <c r="I5" t="s">
        <v>30</v>
      </c>
      <c r="J5" t="s">
        <v>179</v>
      </c>
    </row>
    <row r="6" spans="1:10" ht="15">
      <c r="A6" t="s">
        <v>175</v>
      </c>
      <c r="B6" t="s">
        <v>8</v>
      </c>
      <c r="C6" s="5">
        <v>40544</v>
      </c>
      <c r="D6" t="s">
        <v>176</v>
      </c>
      <c r="F6" s="49">
        <v>18705.13</v>
      </c>
      <c r="G6" t="s">
        <v>178</v>
      </c>
      <c r="J6" t="s">
        <v>179</v>
      </c>
    </row>
    <row r="7" spans="1:10" ht="15">
      <c r="A7" t="s">
        <v>175</v>
      </c>
      <c r="B7" t="s">
        <v>8</v>
      </c>
      <c r="C7" s="5">
        <v>40578</v>
      </c>
      <c r="D7" t="s">
        <v>180</v>
      </c>
      <c r="E7" t="s">
        <v>16</v>
      </c>
      <c r="F7" s="49">
        <v>-108</v>
      </c>
      <c r="G7" t="s">
        <v>178</v>
      </c>
      <c r="J7" t="s">
        <v>179</v>
      </c>
    </row>
    <row r="8" spans="1:10" ht="15">
      <c r="A8" t="s">
        <v>175</v>
      </c>
      <c r="B8" t="s">
        <v>8</v>
      </c>
      <c r="C8" s="5">
        <v>40578</v>
      </c>
      <c r="D8" t="s">
        <v>180</v>
      </c>
      <c r="E8" t="s">
        <v>11</v>
      </c>
      <c r="F8" s="49">
        <v>500</v>
      </c>
      <c r="G8" t="s">
        <v>178</v>
      </c>
      <c r="J8" t="s">
        <v>179</v>
      </c>
    </row>
    <row r="9" spans="1:10" ht="15">
      <c r="A9" t="s">
        <v>175</v>
      </c>
      <c r="B9" t="s">
        <v>8</v>
      </c>
      <c r="C9" s="5">
        <v>40578</v>
      </c>
      <c r="D9" t="s">
        <v>180</v>
      </c>
      <c r="E9" t="s">
        <v>22</v>
      </c>
      <c r="F9" s="49">
        <v>15750</v>
      </c>
      <c r="G9" t="s">
        <v>178</v>
      </c>
      <c r="J9" t="s">
        <v>179</v>
      </c>
    </row>
    <row r="10" spans="1:10" ht="15">
      <c r="A10" t="s">
        <v>175</v>
      </c>
      <c r="B10" t="s">
        <v>8</v>
      </c>
      <c r="C10" s="5">
        <v>40583</v>
      </c>
      <c r="D10" t="s">
        <v>181</v>
      </c>
      <c r="E10" t="s">
        <v>22</v>
      </c>
      <c r="F10" s="49">
        <v>3150</v>
      </c>
      <c r="G10" t="s">
        <v>178</v>
      </c>
      <c r="J10" t="s">
        <v>179</v>
      </c>
    </row>
    <row r="11" spans="1:10" ht="15">
      <c r="A11" t="s">
        <v>175</v>
      </c>
      <c r="B11" t="s">
        <v>8</v>
      </c>
      <c r="C11" s="5">
        <v>40588</v>
      </c>
      <c r="D11" t="s">
        <v>182</v>
      </c>
      <c r="E11" t="s">
        <v>27</v>
      </c>
      <c r="F11" s="49">
        <v>-8000</v>
      </c>
      <c r="G11" t="s">
        <v>178</v>
      </c>
      <c r="J11" t="s">
        <v>179</v>
      </c>
    </row>
    <row r="12" spans="1:10" ht="15">
      <c r="A12" t="s">
        <v>175</v>
      </c>
      <c r="B12" t="s">
        <v>8</v>
      </c>
      <c r="C12" s="5">
        <v>40603</v>
      </c>
      <c r="D12" t="s">
        <v>183</v>
      </c>
      <c r="E12" t="s">
        <v>20</v>
      </c>
      <c r="F12" s="49">
        <v>-875</v>
      </c>
      <c r="G12" t="s">
        <v>178</v>
      </c>
      <c r="J12" t="s">
        <v>179</v>
      </c>
    </row>
    <row r="13" spans="1:10" ht="15">
      <c r="A13" t="s">
        <v>175</v>
      </c>
      <c r="B13" t="s">
        <v>8</v>
      </c>
      <c r="C13" s="5">
        <v>40612</v>
      </c>
      <c r="D13" t="s">
        <v>184</v>
      </c>
      <c r="E13" t="s">
        <v>11</v>
      </c>
      <c r="F13" s="49">
        <v>250</v>
      </c>
      <c r="G13" t="s">
        <v>178</v>
      </c>
      <c r="J13" t="s">
        <v>179</v>
      </c>
    </row>
    <row r="14" spans="1:10" ht="15">
      <c r="A14" t="s">
        <v>175</v>
      </c>
      <c r="B14" t="s">
        <v>8</v>
      </c>
      <c r="C14" s="5">
        <v>40620</v>
      </c>
      <c r="D14" t="s">
        <v>185</v>
      </c>
      <c r="E14" t="s">
        <v>16</v>
      </c>
      <c r="F14" s="49">
        <v>-2</v>
      </c>
      <c r="G14" t="s">
        <v>178</v>
      </c>
      <c r="J14" t="s">
        <v>179</v>
      </c>
    </row>
    <row r="15" spans="1:10" ht="15">
      <c r="A15" t="s">
        <v>175</v>
      </c>
      <c r="B15" t="s">
        <v>8</v>
      </c>
      <c r="C15" s="5">
        <v>40632</v>
      </c>
      <c r="D15" t="s">
        <v>186</v>
      </c>
      <c r="E15" t="s">
        <v>22</v>
      </c>
      <c r="F15" s="49">
        <v>1450</v>
      </c>
      <c r="G15" t="s">
        <v>178</v>
      </c>
      <c r="J15" t="s">
        <v>179</v>
      </c>
    </row>
    <row r="16" spans="1:10" ht="15">
      <c r="A16" t="s">
        <v>175</v>
      </c>
      <c r="B16" t="s">
        <v>8</v>
      </c>
      <c r="C16" s="5">
        <v>40632</v>
      </c>
      <c r="D16" t="s">
        <v>187</v>
      </c>
      <c r="E16" t="s">
        <v>14</v>
      </c>
      <c r="F16" s="49">
        <v>2700</v>
      </c>
      <c r="G16" t="s">
        <v>178</v>
      </c>
      <c r="J16" t="s">
        <v>179</v>
      </c>
    </row>
    <row r="17" spans="1:10" ht="15">
      <c r="A17" t="s">
        <v>175</v>
      </c>
      <c r="B17" t="s">
        <v>8</v>
      </c>
      <c r="C17" s="5">
        <v>40640</v>
      </c>
      <c r="D17" t="s">
        <v>188</v>
      </c>
      <c r="E17" t="s">
        <v>11</v>
      </c>
      <c r="F17" s="49">
        <v>250</v>
      </c>
      <c r="G17" t="s">
        <v>178</v>
      </c>
      <c r="J17" t="s">
        <v>179</v>
      </c>
    </row>
    <row r="18" spans="1:10" ht="15">
      <c r="A18" t="s">
        <v>175</v>
      </c>
      <c r="B18" t="s">
        <v>8</v>
      </c>
      <c r="C18" s="5">
        <v>40640</v>
      </c>
      <c r="D18" t="s">
        <v>188</v>
      </c>
      <c r="E18" t="s">
        <v>12</v>
      </c>
      <c r="F18" s="49">
        <v>2700</v>
      </c>
      <c r="G18" t="s">
        <v>178</v>
      </c>
      <c r="J18" t="s">
        <v>179</v>
      </c>
    </row>
    <row r="19" spans="1:10" ht="15">
      <c r="A19" t="s">
        <v>175</v>
      </c>
      <c r="B19" t="s">
        <v>8</v>
      </c>
      <c r="C19" s="5">
        <v>40647</v>
      </c>
      <c r="D19" t="s">
        <v>189</v>
      </c>
      <c r="E19" t="s">
        <v>16</v>
      </c>
      <c r="F19" s="49">
        <v>-100</v>
      </c>
      <c r="G19" t="s">
        <v>178</v>
      </c>
      <c r="J19" t="s">
        <v>179</v>
      </c>
    </row>
    <row r="20" spans="1:10" ht="15">
      <c r="A20" t="s">
        <v>175</v>
      </c>
      <c r="B20" t="s">
        <v>8</v>
      </c>
      <c r="C20" s="5">
        <v>40659</v>
      </c>
      <c r="D20" t="s">
        <v>190</v>
      </c>
      <c r="E20" t="s">
        <v>12</v>
      </c>
      <c r="F20" s="49">
        <v>2950</v>
      </c>
      <c r="G20" t="s">
        <v>178</v>
      </c>
      <c r="J20" t="s">
        <v>179</v>
      </c>
    </row>
    <row r="21" spans="1:10" ht="15">
      <c r="A21" t="s">
        <v>175</v>
      </c>
      <c r="B21" t="s">
        <v>8</v>
      </c>
      <c r="C21" s="5">
        <v>40660</v>
      </c>
      <c r="D21" t="s">
        <v>191</v>
      </c>
      <c r="E21" t="s">
        <v>12</v>
      </c>
      <c r="F21" s="49">
        <v>5650</v>
      </c>
      <c r="G21" t="s">
        <v>178</v>
      </c>
      <c r="J21" t="s">
        <v>179</v>
      </c>
    </row>
    <row r="22" spans="1:10" ht="15">
      <c r="A22" t="s">
        <v>175</v>
      </c>
      <c r="B22" t="s">
        <v>8</v>
      </c>
      <c r="C22" s="5">
        <v>40661</v>
      </c>
      <c r="D22" t="s">
        <v>192</v>
      </c>
      <c r="E22" t="s">
        <v>137</v>
      </c>
      <c r="F22" s="49">
        <v>8350</v>
      </c>
      <c r="G22" t="s">
        <v>178</v>
      </c>
      <c r="J22" t="s">
        <v>179</v>
      </c>
    </row>
    <row r="23" spans="1:10" ht="15">
      <c r="A23" t="s">
        <v>175</v>
      </c>
      <c r="B23" t="s">
        <v>8</v>
      </c>
      <c r="C23" s="5">
        <v>40668</v>
      </c>
      <c r="D23" t="s">
        <v>193</v>
      </c>
      <c r="E23" t="s">
        <v>12</v>
      </c>
      <c r="F23" s="49">
        <v>5650</v>
      </c>
      <c r="G23" t="s">
        <v>178</v>
      </c>
      <c r="J23" t="s">
        <v>179</v>
      </c>
    </row>
    <row r="24" spans="1:10" ht="15">
      <c r="A24" t="s">
        <v>175</v>
      </c>
      <c r="B24" t="s">
        <v>8</v>
      </c>
      <c r="C24" s="5">
        <v>40672</v>
      </c>
      <c r="D24" t="s">
        <v>194</v>
      </c>
      <c r="E24" t="s">
        <v>12</v>
      </c>
      <c r="F24" s="49">
        <v>2700</v>
      </c>
      <c r="G24" t="s">
        <v>178</v>
      </c>
      <c r="J24" t="s">
        <v>179</v>
      </c>
    </row>
    <row r="25" spans="1:10" ht="15">
      <c r="A25" t="s">
        <v>175</v>
      </c>
      <c r="B25" t="s">
        <v>8</v>
      </c>
      <c r="C25" s="5">
        <v>40673</v>
      </c>
      <c r="D25" t="s">
        <v>195</v>
      </c>
      <c r="E25" t="s">
        <v>138</v>
      </c>
      <c r="F25" s="49">
        <v>-6060</v>
      </c>
      <c r="G25" t="s">
        <v>178</v>
      </c>
      <c r="J25" t="s">
        <v>179</v>
      </c>
    </row>
    <row r="26" spans="1:10" ht="15">
      <c r="A26" t="s">
        <v>175</v>
      </c>
      <c r="B26" t="s">
        <v>8</v>
      </c>
      <c r="C26" s="5">
        <v>40673</v>
      </c>
      <c r="D26" t="s">
        <v>196</v>
      </c>
      <c r="E26" t="s">
        <v>136</v>
      </c>
      <c r="F26" s="49">
        <v>-17523</v>
      </c>
      <c r="G26" t="s">
        <v>178</v>
      </c>
      <c r="J26" t="s">
        <v>179</v>
      </c>
    </row>
    <row r="27" spans="1:10" ht="15">
      <c r="A27" t="s">
        <v>175</v>
      </c>
      <c r="B27" t="s">
        <v>8</v>
      </c>
      <c r="C27" s="5">
        <v>40676</v>
      </c>
      <c r="D27" t="s">
        <v>197</v>
      </c>
      <c r="E27" t="s">
        <v>16</v>
      </c>
      <c r="F27" s="49">
        <v>-2</v>
      </c>
      <c r="G27" t="s">
        <v>178</v>
      </c>
      <c r="J27" t="s">
        <v>179</v>
      </c>
    </row>
    <row r="28" spans="1:10" ht="15">
      <c r="A28" t="s">
        <v>175</v>
      </c>
      <c r="B28" t="s">
        <v>8</v>
      </c>
      <c r="C28" s="5">
        <v>40676</v>
      </c>
      <c r="D28" t="s">
        <v>197</v>
      </c>
      <c r="E28" t="s">
        <v>12</v>
      </c>
      <c r="F28" s="49">
        <v>2700</v>
      </c>
      <c r="G28" t="s">
        <v>178</v>
      </c>
      <c r="J28" t="s">
        <v>179</v>
      </c>
    </row>
    <row r="29" spans="1:10" ht="15">
      <c r="A29" t="s">
        <v>175</v>
      </c>
      <c r="B29" t="s">
        <v>8</v>
      </c>
      <c r="C29" s="5">
        <v>40680</v>
      </c>
      <c r="D29" t="s">
        <v>198</v>
      </c>
      <c r="E29" t="s">
        <v>14</v>
      </c>
      <c r="F29" s="49">
        <v>2950</v>
      </c>
      <c r="G29" t="s">
        <v>178</v>
      </c>
      <c r="J29" t="s">
        <v>179</v>
      </c>
    </row>
    <row r="30" spans="1:10" ht="15">
      <c r="A30" t="s">
        <v>175</v>
      </c>
      <c r="B30" t="s">
        <v>8</v>
      </c>
      <c r="C30" s="5">
        <v>40689</v>
      </c>
      <c r="D30" t="s">
        <v>199</v>
      </c>
      <c r="E30" t="s">
        <v>135</v>
      </c>
      <c r="F30" s="49">
        <v>-9077.5</v>
      </c>
      <c r="G30" t="s">
        <v>178</v>
      </c>
      <c r="J30" t="s">
        <v>179</v>
      </c>
    </row>
    <row r="31" spans="1:10" ht="15">
      <c r="A31" t="s">
        <v>175</v>
      </c>
      <c r="B31" t="s">
        <v>8</v>
      </c>
      <c r="C31" s="5">
        <v>40710</v>
      </c>
      <c r="D31" t="s">
        <v>200</v>
      </c>
      <c r="E31" t="s">
        <v>16</v>
      </c>
      <c r="F31" s="49">
        <v>-2</v>
      </c>
      <c r="G31" t="s">
        <v>178</v>
      </c>
      <c r="J31" t="s">
        <v>179</v>
      </c>
    </row>
    <row r="32" spans="1:10" ht="15">
      <c r="A32" t="s">
        <v>175</v>
      </c>
      <c r="B32" t="s">
        <v>8</v>
      </c>
      <c r="C32" s="5">
        <v>40735</v>
      </c>
      <c r="D32" t="s">
        <v>201</v>
      </c>
      <c r="E32" t="s">
        <v>16</v>
      </c>
      <c r="F32" s="49">
        <v>-100</v>
      </c>
      <c r="G32" t="s">
        <v>178</v>
      </c>
      <c r="J32" t="s">
        <v>179</v>
      </c>
    </row>
    <row r="33" spans="1:10" ht="15">
      <c r="A33" t="s">
        <v>175</v>
      </c>
      <c r="B33" t="s">
        <v>8</v>
      </c>
      <c r="C33" s="5">
        <v>40738</v>
      </c>
      <c r="D33" t="s">
        <v>202</v>
      </c>
      <c r="E33" t="s">
        <v>134</v>
      </c>
      <c r="F33" s="49">
        <v>-7270</v>
      </c>
      <c r="G33" t="s">
        <v>178</v>
      </c>
      <c r="J33" t="s">
        <v>179</v>
      </c>
    </row>
    <row r="34" spans="1:10" ht="15">
      <c r="A34" t="s">
        <v>175</v>
      </c>
      <c r="B34" t="s">
        <v>8</v>
      </c>
      <c r="C34" s="5">
        <v>40771</v>
      </c>
      <c r="D34" t="s">
        <v>203</v>
      </c>
      <c r="E34" t="s">
        <v>158</v>
      </c>
      <c r="F34" s="49">
        <v>7175</v>
      </c>
      <c r="G34" t="s">
        <v>178</v>
      </c>
      <c r="J34" t="s">
        <v>179</v>
      </c>
    </row>
    <row r="35" spans="1:10" ht="15">
      <c r="A35" t="s">
        <v>175</v>
      </c>
      <c r="B35" t="s">
        <v>8</v>
      </c>
      <c r="C35" s="5">
        <v>40771</v>
      </c>
      <c r="D35" t="s">
        <v>204</v>
      </c>
      <c r="E35" t="s">
        <v>157</v>
      </c>
      <c r="F35" s="49">
        <v>7175</v>
      </c>
      <c r="G35" t="s">
        <v>178</v>
      </c>
      <c r="J35" t="s">
        <v>179</v>
      </c>
    </row>
    <row r="36" spans="1:10" ht="15">
      <c r="A36" t="s">
        <v>175</v>
      </c>
      <c r="B36" t="s">
        <v>8</v>
      </c>
      <c r="C36" s="5">
        <v>40802</v>
      </c>
      <c r="D36" t="s">
        <v>205</v>
      </c>
      <c r="E36" t="s">
        <v>154</v>
      </c>
      <c r="F36" s="49">
        <v>625</v>
      </c>
      <c r="G36" t="s">
        <v>178</v>
      </c>
      <c r="J36" t="s">
        <v>179</v>
      </c>
    </row>
    <row r="37" spans="1:10" ht="15">
      <c r="A37" t="s">
        <v>175</v>
      </c>
      <c r="B37" t="s">
        <v>8</v>
      </c>
      <c r="C37" s="5">
        <v>40809</v>
      </c>
      <c r="D37" t="s">
        <v>206</v>
      </c>
      <c r="E37" t="s">
        <v>136</v>
      </c>
      <c r="F37" s="49">
        <v>-17574</v>
      </c>
      <c r="G37" t="s">
        <v>178</v>
      </c>
      <c r="J37" t="s">
        <v>179</v>
      </c>
    </row>
    <row r="38" spans="1:10" ht="15">
      <c r="A38" t="s">
        <v>175</v>
      </c>
      <c r="B38" t="s">
        <v>8</v>
      </c>
      <c r="C38" s="5">
        <v>40812</v>
      </c>
      <c r="D38" t="s">
        <v>207</v>
      </c>
      <c r="E38" t="s">
        <v>156</v>
      </c>
      <c r="F38" s="49">
        <v>7175</v>
      </c>
      <c r="G38" t="s">
        <v>178</v>
      </c>
      <c r="J38" t="s">
        <v>179</v>
      </c>
    </row>
    <row r="39" spans="1:10" ht="15">
      <c r="A39" t="s">
        <v>175</v>
      </c>
      <c r="B39" t="s">
        <v>8</v>
      </c>
      <c r="C39" s="5">
        <v>40812</v>
      </c>
      <c r="D39" t="s">
        <v>208</v>
      </c>
      <c r="E39" t="s">
        <v>155</v>
      </c>
      <c r="F39" s="49">
        <v>7175</v>
      </c>
      <c r="G39" t="s">
        <v>178</v>
      </c>
      <c r="J39" t="s">
        <v>179</v>
      </c>
    </row>
    <row r="40" spans="1:10" ht="15">
      <c r="A40" t="s">
        <v>175</v>
      </c>
      <c r="B40" t="s">
        <v>8</v>
      </c>
      <c r="C40" s="5">
        <v>40813</v>
      </c>
      <c r="D40" t="s">
        <v>209</v>
      </c>
      <c r="E40" t="s">
        <v>154</v>
      </c>
      <c r="F40" s="49">
        <v>1875</v>
      </c>
      <c r="G40" t="s">
        <v>178</v>
      </c>
      <c r="J40" t="s">
        <v>179</v>
      </c>
    </row>
    <row r="41" spans="1:10" ht="15">
      <c r="A41" t="s">
        <v>175</v>
      </c>
      <c r="B41" t="s">
        <v>8</v>
      </c>
      <c r="C41" s="5">
        <v>40816</v>
      </c>
      <c r="D41" t="s">
        <v>210</v>
      </c>
      <c r="E41" t="s">
        <v>11</v>
      </c>
      <c r="F41" s="49">
        <v>10000</v>
      </c>
      <c r="G41" t="s">
        <v>178</v>
      </c>
      <c r="J41" t="s">
        <v>179</v>
      </c>
    </row>
    <row r="42" spans="1:10" ht="15">
      <c r="A42" t="s">
        <v>175</v>
      </c>
      <c r="B42" t="s">
        <v>8</v>
      </c>
      <c r="C42" s="5">
        <v>40816</v>
      </c>
      <c r="D42" t="s">
        <v>211</v>
      </c>
      <c r="E42" t="s">
        <v>153</v>
      </c>
      <c r="F42" s="49">
        <v>1150</v>
      </c>
      <c r="G42" t="s">
        <v>178</v>
      </c>
      <c r="J42" t="s">
        <v>179</v>
      </c>
    </row>
    <row r="43" spans="1:10" ht="15">
      <c r="A43" t="s">
        <v>175</v>
      </c>
      <c r="B43" t="s">
        <v>8</v>
      </c>
      <c r="C43" s="5">
        <v>40834</v>
      </c>
      <c r="D43" t="s">
        <v>212</v>
      </c>
      <c r="E43" t="s">
        <v>11</v>
      </c>
      <c r="F43" s="49">
        <v>-9000</v>
      </c>
      <c r="G43" t="s">
        <v>178</v>
      </c>
      <c r="J43" t="s">
        <v>179</v>
      </c>
    </row>
    <row r="44" spans="1:10" ht="15">
      <c r="A44" t="s">
        <v>175</v>
      </c>
      <c r="B44" t="s">
        <v>8</v>
      </c>
      <c r="C44" s="5">
        <v>40834</v>
      </c>
      <c r="D44" t="s">
        <v>213</v>
      </c>
      <c r="E44" t="s">
        <v>16</v>
      </c>
      <c r="F44" s="49">
        <v>-104</v>
      </c>
      <c r="G44" t="s">
        <v>178</v>
      </c>
      <c r="J44" t="s">
        <v>179</v>
      </c>
    </row>
    <row r="45" spans="1:10" ht="15">
      <c r="A45" t="s">
        <v>175</v>
      </c>
      <c r="B45" t="s">
        <v>8</v>
      </c>
      <c r="C45" s="5">
        <v>40834</v>
      </c>
      <c r="D45" t="s">
        <v>213</v>
      </c>
      <c r="E45" t="s">
        <v>11</v>
      </c>
      <c r="F45" s="49">
        <v>9000</v>
      </c>
      <c r="G45" t="s">
        <v>178</v>
      </c>
      <c r="J45" t="s">
        <v>179</v>
      </c>
    </row>
    <row r="46" spans="1:10" ht="15">
      <c r="A46" t="s">
        <v>175</v>
      </c>
      <c r="B46" t="s">
        <v>8</v>
      </c>
      <c r="C46" s="5">
        <v>40834</v>
      </c>
      <c r="D46" t="s">
        <v>213</v>
      </c>
      <c r="E46" t="s">
        <v>154</v>
      </c>
      <c r="F46" s="49">
        <v>6250</v>
      </c>
      <c r="G46" t="s">
        <v>178</v>
      </c>
      <c r="J46" t="s">
        <v>179</v>
      </c>
    </row>
    <row r="47" spans="1:10" ht="15">
      <c r="A47" t="s">
        <v>175</v>
      </c>
      <c r="B47" t="s">
        <v>8</v>
      </c>
      <c r="C47" s="5">
        <v>40834</v>
      </c>
      <c r="D47" t="s">
        <v>214</v>
      </c>
      <c r="E47" t="s">
        <v>11</v>
      </c>
      <c r="F47" s="49">
        <v>1250</v>
      </c>
      <c r="G47" t="s">
        <v>178</v>
      </c>
      <c r="J47" t="s">
        <v>179</v>
      </c>
    </row>
    <row r="48" spans="1:10" ht="15">
      <c r="A48" t="s">
        <v>175</v>
      </c>
      <c r="B48" t="s">
        <v>8</v>
      </c>
      <c r="C48" s="5">
        <v>40834</v>
      </c>
      <c r="D48" t="s">
        <v>215</v>
      </c>
      <c r="F48" s="49">
        <v>-14567.5</v>
      </c>
      <c r="G48" t="s">
        <v>178</v>
      </c>
      <c r="J48" t="s">
        <v>179</v>
      </c>
    </row>
    <row r="49" spans="1:10" ht="15">
      <c r="A49" t="s">
        <v>175</v>
      </c>
      <c r="B49" t="s">
        <v>8</v>
      </c>
      <c r="C49" s="5">
        <v>40837</v>
      </c>
      <c r="D49" t="s">
        <v>216</v>
      </c>
      <c r="E49" t="s">
        <v>11</v>
      </c>
      <c r="F49" s="49">
        <v>3250</v>
      </c>
      <c r="G49" t="s">
        <v>178</v>
      </c>
      <c r="J49" t="s">
        <v>179</v>
      </c>
    </row>
    <row r="50" spans="1:10" ht="15">
      <c r="A50" t="s">
        <v>175</v>
      </c>
      <c r="B50" t="s">
        <v>8</v>
      </c>
      <c r="C50" s="5">
        <v>40837</v>
      </c>
      <c r="D50" t="s">
        <v>216</v>
      </c>
      <c r="E50" t="s">
        <v>217</v>
      </c>
      <c r="F50" s="49">
        <v>17574</v>
      </c>
      <c r="G50" t="s">
        <v>178</v>
      </c>
      <c r="J50" t="s">
        <v>179</v>
      </c>
    </row>
    <row r="51" spans="1:10" ht="15">
      <c r="A51" t="s">
        <v>175</v>
      </c>
      <c r="B51" t="s">
        <v>8</v>
      </c>
      <c r="C51" s="5">
        <v>40837</v>
      </c>
      <c r="D51" t="s">
        <v>216</v>
      </c>
      <c r="E51" t="s">
        <v>154</v>
      </c>
      <c r="F51" s="49">
        <v>1250</v>
      </c>
      <c r="G51" t="s">
        <v>178</v>
      </c>
      <c r="J51" t="s">
        <v>179</v>
      </c>
    </row>
    <row r="52" spans="1:10" ht="15">
      <c r="A52" t="s">
        <v>175</v>
      </c>
      <c r="B52" t="s">
        <v>8</v>
      </c>
      <c r="C52" s="5">
        <v>40837</v>
      </c>
      <c r="D52" t="s">
        <v>218</v>
      </c>
      <c r="E52" t="s">
        <v>219</v>
      </c>
      <c r="F52" s="49">
        <v>-1025</v>
      </c>
      <c r="G52" t="s">
        <v>178</v>
      </c>
      <c r="J52" t="s">
        <v>179</v>
      </c>
    </row>
    <row r="53" spans="1:10" ht="15">
      <c r="A53" t="s">
        <v>175</v>
      </c>
      <c r="B53" t="s">
        <v>8</v>
      </c>
      <c r="C53" s="5">
        <v>40840</v>
      </c>
      <c r="D53" t="s">
        <v>220</v>
      </c>
      <c r="E53" t="s">
        <v>11</v>
      </c>
      <c r="F53" s="49">
        <v>750</v>
      </c>
      <c r="G53" t="s">
        <v>178</v>
      </c>
      <c r="J53" t="s">
        <v>179</v>
      </c>
    </row>
    <row r="54" spans="1:10" ht="15">
      <c r="A54" t="s">
        <v>175</v>
      </c>
      <c r="B54" t="s">
        <v>8</v>
      </c>
      <c r="C54" s="5">
        <v>40842</v>
      </c>
      <c r="D54" t="s">
        <v>221</v>
      </c>
      <c r="E54" t="s">
        <v>11</v>
      </c>
      <c r="F54" s="49">
        <v>750</v>
      </c>
      <c r="G54" t="s">
        <v>178</v>
      </c>
      <c r="J54" t="s">
        <v>179</v>
      </c>
    </row>
    <row r="55" spans="1:10" ht="15">
      <c r="A55" t="s">
        <v>175</v>
      </c>
      <c r="B55" t="s">
        <v>8</v>
      </c>
      <c r="C55" s="5">
        <v>40842</v>
      </c>
      <c r="D55" t="s">
        <v>222</v>
      </c>
      <c r="E55" t="s">
        <v>136</v>
      </c>
      <c r="F55" s="49">
        <v>-17574</v>
      </c>
      <c r="G55" t="s">
        <v>178</v>
      </c>
      <c r="J55" t="s">
        <v>179</v>
      </c>
    </row>
    <row r="56" spans="1:10" ht="15">
      <c r="A56" t="s">
        <v>175</v>
      </c>
      <c r="B56" t="s">
        <v>8</v>
      </c>
      <c r="C56" s="5">
        <v>40844</v>
      </c>
      <c r="D56" t="s">
        <v>223</v>
      </c>
      <c r="E56" t="s">
        <v>11</v>
      </c>
      <c r="F56" s="49">
        <v>250</v>
      </c>
      <c r="G56" t="s">
        <v>178</v>
      </c>
      <c r="J56" t="s">
        <v>179</v>
      </c>
    </row>
    <row r="57" spans="1:10" ht="15">
      <c r="A57" t="s">
        <v>175</v>
      </c>
      <c r="B57" t="s">
        <v>8</v>
      </c>
      <c r="C57" s="5">
        <v>40848</v>
      </c>
      <c r="D57" t="s">
        <v>224</v>
      </c>
      <c r="E57" t="s">
        <v>11</v>
      </c>
      <c r="F57" s="49">
        <v>4000</v>
      </c>
      <c r="G57" t="s">
        <v>178</v>
      </c>
      <c r="J57" t="s">
        <v>179</v>
      </c>
    </row>
    <row r="58" spans="1:10" ht="15">
      <c r="A58" t="s">
        <v>175</v>
      </c>
      <c r="B58" t="s">
        <v>8</v>
      </c>
      <c r="C58" s="5">
        <v>40848</v>
      </c>
      <c r="D58" t="s">
        <v>225</v>
      </c>
      <c r="E58" t="s">
        <v>226</v>
      </c>
      <c r="F58" s="49">
        <v>-4147</v>
      </c>
      <c r="G58" t="s">
        <v>178</v>
      </c>
      <c r="J58" t="s">
        <v>179</v>
      </c>
    </row>
    <row r="59" spans="1:10" ht="15">
      <c r="A59" t="s">
        <v>175</v>
      </c>
      <c r="B59" t="s">
        <v>8</v>
      </c>
      <c r="C59" s="5">
        <v>40849</v>
      </c>
      <c r="D59" t="s">
        <v>227</v>
      </c>
      <c r="E59" t="s">
        <v>11</v>
      </c>
      <c r="F59" s="49">
        <v>1000</v>
      </c>
      <c r="G59" t="s">
        <v>178</v>
      </c>
      <c r="J59" t="s">
        <v>179</v>
      </c>
    </row>
    <row r="60" spans="1:10" ht="15">
      <c r="A60" t="s">
        <v>175</v>
      </c>
      <c r="B60" t="s">
        <v>8</v>
      </c>
      <c r="C60" s="5">
        <v>40850</v>
      </c>
      <c r="D60" t="s">
        <v>228</v>
      </c>
      <c r="E60" t="s">
        <v>11</v>
      </c>
      <c r="F60" s="49">
        <v>750</v>
      </c>
      <c r="G60" t="s">
        <v>178</v>
      </c>
      <c r="J60" t="s">
        <v>179</v>
      </c>
    </row>
    <row r="61" spans="1:10" ht="15">
      <c r="A61" t="s">
        <v>175</v>
      </c>
      <c r="B61" t="s">
        <v>8</v>
      </c>
      <c r="C61" s="5">
        <v>40851</v>
      </c>
      <c r="D61" t="s">
        <v>229</v>
      </c>
      <c r="E61" t="s">
        <v>11</v>
      </c>
      <c r="F61" s="49">
        <v>750</v>
      </c>
      <c r="G61" t="s">
        <v>178</v>
      </c>
      <c r="J61" t="s">
        <v>179</v>
      </c>
    </row>
    <row r="62" spans="1:10" ht="15">
      <c r="A62" t="s">
        <v>175</v>
      </c>
      <c r="B62" t="s">
        <v>8</v>
      </c>
      <c r="C62" s="5">
        <v>40864</v>
      </c>
      <c r="D62" t="s">
        <v>230</v>
      </c>
      <c r="E62" t="s">
        <v>231</v>
      </c>
      <c r="F62" s="49">
        <v>500</v>
      </c>
      <c r="G62" t="s">
        <v>178</v>
      </c>
      <c r="J62" t="s">
        <v>179</v>
      </c>
    </row>
    <row r="63" spans="1:10" ht="15">
      <c r="A63" t="s">
        <v>175</v>
      </c>
      <c r="B63" t="s">
        <v>8</v>
      </c>
      <c r="C63" s="5">
        <v>40864</v>
      </c>
      <c r="D63" t="s">
        <v>232</v>
      </c>
      <c r="E63" t="s">
        <v>11</v>
      </c>
      <c r="F63" s="49">
        <v>250</v>
      </c>
      <c r="G63" t="s">
        <v>178</v>
      </c>
      <c r="J63" t="s">
        <v>179</v>
      </c>
    </row>
    <row r="64" spans="1:10" ht="15">
      <c r="A64" t="s">
        <v>175</v>
      </c>
      <c r="B64" t="s">
        <v>8</v>
      </c>
      <c r="C64" s="5">
        <v>40864</v>
      </c>
      <c r="D64" t="s">
        <v>232</v>
      </c>
      <c r="E64" t="s">
        <v>231</v>
      </c>
      <c r="F64" s="49">
        <v>2875</v>
      </c>
      <c r="G64" t="s">
        <v>178</v>
      </c>
      <c r="J64" t="s">
        <v>179</v>
      </c>
    </row>
    <row r="65" spans="1:10" ht="15">
      <c r="A65" t="s">
        <v>175</v>
      </c>
      <c r="B65" t="s">
        <v>8</v>
      </c>
      <c r="C65" s="5">
        <v>40864</v>
      </c>
      <c r="D65" t="s">
        <v>232</v>
      </c>
      <c r="E65" t="s">
        <v>16</v>
      </c>
      <c r="F65" s="49">
        <v>-6</v>
      </c>
      <c r="G65" t="s">
        <v>178</v>
      </c>
      <c r="J65" t="s">
        <v>179</v>
      </c>
    </row>
    <row r="66" spans="1:10" ht="15">
      <c r="A66" t="s">
        <v>175</v>
      </c>
      <c r="B66" t="s">
        <v>8</v>
      </c>
      <c r="C66" s="5">
        <v>40890</v>
      </c>
      <c r="D66" t="s">
        <v>233</v>
      </c>
      <c r="E66" t="s">
        <v>234</v>
      </c>
      <c r="F66" s="49">
        <v>-5106</v>
      </c>
      <c r="G66" t="s">
        <v>178</v>
      </c>
      <c r="J66" t="s">
        <v>179</v>
      </c>
    </row>
    <row r="67" spans="1:10" ht="15">
      <c r="A67" t="s">
        <v>175</v>
      </c>
      <c r="B67" t="s">
        <v>8</v>
      </c>
      <c r="C67" s="5">
        <v>40890</v>
      </c>
      <c r="D67" t="s">
        <v>235</v>
      </c>
      <c r="E67" t="s">
        <v>236</v>
      </c>
      <c r="F67" s="49">
        <v>-15684.58</v>
      </c>
      <c r="G67" t="s">
        <v>178</v>
      </c>
      <c r="J67" t="s">
        <v>179</v>
      </c>
    </row>
    <row r="68" spans="1:10" ht="15">
      <c r="A68" t="s">
        <v>175</v>
      </c>
      <c r="B68" t="s">
        <v>8</v>
      </c>
      <c r="C68" s="5">
        <v>40890</v>
      </c>
      <c r="D68" t="s">
        <v>237</v>
      </c>
      <c r="E68" t="s">
        <v>238</v>
      </c>
      <c r="F68" s="49">
        <v>-3889</v>
      </c>
      <c r="G68" t="s">
        <v>178</v>
      </c>
      <c r="J68" t="s">
        <v>179</v>
      </c>
    </row>
    <row r="69" spans="1:10" ht="15">
      <c r="A69" t="s">
        <v>175</v>
      </c>
      <c r="B69" t="s">
        <v>8</v>
      </c>
      <c r="C69" s="5">
        <v>40898</v>
      </c>
      <c r="D69" t="s">
        <v>239</v>
      </c>
      <c r="E69" t="s">
        <v>16</v>
      </c>
      <c r="F69" s="49">
        <v>-30</v>
      </c>
      <c r="G69" t="s">
        <v>178</v>
      </c>
      <c r="J69" t="s">
        <v>179</v>
      </c>
    </row>
    <row r="70" spans="1:10" ht="15">
      <c r="A70" t="s">
        <v>175</v>
      </c>
      <c r="B70" t="s">
        <v>8</v>
      </c>
      <c r="C70" s="5">
        <v>40898</v>
      </c>
      <c r="D70" t="s">
        <v>239</v>
      </c>
      <c r="E70" t="s">
        <v>240</v>
      </c>
      <c r="F70" s="49">
        <v>-11101.2</v>
      </c>
      <c r="G70" t="s">
        <v>178</v>
      </c>
      <c r="J70" t="s">
        <v>179</v>
      </c>
    </row>
    <row r="71" spans="1:10" ht="15">
      <c r="A71" t="s">
        <v>175</v>
      </c>
      <c r="B71" t="s">
        <v>8</v>
      </c>
      <c r="C71" s="5">
        <v>40899</v>
      </c>
      <c r="D71" t="s">
        <v>241</v>
      </c>
      <c r="E71" t="s">
        <v>16</v>
      </c>
      <c r="F71" s="49">
        <v>-4</v>
      </c>
      <c r="G71" t="s">
        <v>178</v>
      </c>
      <c r="J71" t="s">
        <v>179</v>
      </c>
    </row>
    <row r="72" spans="1:10" ht="15">
      <c r="A72" t="s">
        <v>175</v>
      </c>
      <c r="B72" t="s">
        <v>8</v>
      </c>
      <c r="C72" s="5">
        <v>40899</v>
      </c>
      <c r="D72" t="s">
        <v>241</v>
      </c>
      <c r="E72" t="s">
        <v>11</v>
      </c>
      <c r="F72" s="49">
        <v>750</v>
      </c>
      <c r="G72" t="s">
        <v>178</v>
      </c>
      <c r="J72" t="s">
        <v>179</v>
      </c>
    </row>
    <row r="73" spans="1:10" ht="15">
      <c r="A73" t="s">
        <v>175</v>
      </c>
      <c r="B73" t="s">
        <v>8</v>
      </c>
      <c r="C73" s="5">
        <v>40908</v>
      </c>
      <c r="D73" t="s">
        <v>242</v>
      </c>
      <c r="E73" t="s">
        <v>243</v>
      </c>
      <c r="F73" s="49">
        <v>164.03</v>
      </c>
      <c r="G73" t="s">
        <v>178</v>
      </c>
      <c r="J73" t="s">
        <v>179</v>
      </c>
    </row>
    <row r="74" spans="1:10" ht="15">
      <c r="A74" t="s">
        <v>244</v>
      </c>
      <c r="B74" t="s">
        <v>32</v>
      </c>
      <c r="C74" s="5">
        <v>40544</v>
      </c>
      <c r="D74" t="s">
        <v>176</v>
      </c>
      <c r="F74" s="49">
        <v>518</v>
      </c>
      <c r="G74" t="s">
        <v>178</v>
      </c>
      <c r="J74" t="s">
        <v>179</v>
      </c>
    </row>
    <row r="75" spans="1:10" ht="15">
      <c r="A75" t="s">
        <v>244</v>
      </c>
      <c r="B75" t="s">
        <v>32</v>
      </c>
      <c r="C75" s="5">
        <v>40834</v>
      </c>
      <c r="D75" t="s">
        <v>246</v>
      </c>
      <c r="E75" t="s">
        <v>247</v>
      </c>
      <c r="F75" s="49">
        <v>-9077.5</v>
      </c>
      <c r="G75" t="s">
        <v>178</v>
      </c>
      <c r="J75" t="s">
        <v>179</v>
      </c>
    </row>
    <row r="76" spans="1:10" ht="15">
      <c r="A76" t="s">
        <v>244</v>
      </c>
      <c r="B76" t="s">
        <v>32</v>
      </c>
      <c r="C76" s="5">
        <v>40834</v>
      </c>
      <c r="D76" t="s">
        <v>246</v>
      </c>
      <c r="E76" t="s">
        <v>247</v>
      </c>
      <c r="F76" s="49">
        <v>9077.5</v>
      </c>
      <c r="G76" t="s">
        <v>178</v>
      </c>
      <c r="J76" t="s">
        <v>179</v>
      </c>
    </row>
    <row r="77" spans="1:10" ht="15">
      <c r="A77" t="s">
        <v>244</v>
      </c>
      <c r="B77" t="s">
        <v>32</v>
      </c>
      <c r="C77" s="5">
        <v>40834</v>
      </c>
      <c r="D77" t="s">
        <v>246</v>
      </c>
      <c r="E77" t="s">
        <v>247</v>
      </c>
      <c r="F77" s="49">
        <v>9077.5</v>
      </c>
      <c r="G77" t="s">
        <v>178</v>
      </c>
      <c r="J77" t="s">
        <v>179</v>
      </c>
    </row>
    <row r="78" spans="1:10" ht="15">
      <c r="A78" t="s">
        <v>244</v>
      </c>
      <c r="B78" t="s">
        <v>32</v>
      </c>
      <c r="C78" s="5">
        <v>40834</v>
      </c>
      <c r="D78" t="s">
        <v>245</v>
      </c>
      <c r="E78" t="s">
        <v>160</v>
      </c>
      <c r="F78" s="49">
        <v>17574</v>
      </c>
      <c r="G78" t="s">
        <v>178</v>
      </c>
      <c r="J78" t="s">
        <v>179</v>
      </c>
    </row>
    <row r="79" spans="1:10" ht="15">
      <c r="A79" t="s">
        <v>244</v>
      </c>
      <c r="B79" t="s">
        <v>32</v>
      </c>
      <c r="C79" s="5">
        <v>40834</v>
      </c>
      <c r="D79" t="s">
        <v>246</v>
      </c>
      <c r="E79" t="s">
        <v>247</v>
      </c>
      <c r="F79" s="49">
        <v>-9077.5</v>
      </c>
      <c r="G79" t="s">
        <v>178</v>
      </c>
      <c r="J79" t="s">
        <v>179</v>
      </c>
    </row>
    <row r="80" spans="1:10" ht="15">
      <c r="A80" t="s">
        <v>244</v>
      </c>
      <c r="B80" t="s">
        <v>32</v>
      </c>
      <c r="C80" s="5">
        <v>40837</v>
      </c>
      <c r="D80" t="s">
        <v>216</v>
      </c>
      <c r="E80" t="s">
        <v>217</v>
      </c>
      <c r="F80" s="49">
        <v>-17574</v>
      </c>
      <c r="G80" t="s">
        <v>178</v>
      </c>
      <c r="J80" t="s">
        <v>179</v>
      </c>
    </row>
    <row r="81" spans="1:10" ht="15">
      <c r="A81" t="s">
        <v>248</v>
      </c>
      <c r="B81" t="s">
        <v>34</v>
      </c>
      <c r="C81" s="5">
        <v>40544</v>
      </c>
      <c r="D81" t="s">
        <v>176</v>
      </c>
      <c r="F81" s="49">
        <v>8250</v>
      </c>
      <c r="G81" t="s">
        <v>178</v>
      </c>
      <c r="J81" t="s">
        <v>179</v>
      </c>
    </row>
    <row r="82" spans="1:10" ht="15">
      <c r="A82" t="s">
        <v>248</v>
      </c>
      <c r="B82" t="s">
        <v>34</v>
      </c>
      <c r="C82" s="5">
        <v>40687</v>
      </c>
      <c r="D82" t="s">
        <v>249</v>
      </c>
      <c r="E82" t="s">
        <v>139</v>
      </c>
      <c r="F82" s="49">
        <v>9077.5</v>
      </c>
      <c r="G82" t="s">
        <v>178</v>
      </c>
      <c r="J82" t="s">
        <v>179</v>
      </c>
    </row>
    <row r="83" spans="1:10" ht="15">
      <c r="A83" t="s">
        <v>248</v>
      </c>
      <c r="B83" t="s">
        <v>34</v>
      </c>
      <c r="C83" s="5">
        <v>40739</v>
      </c>
      <c r="D83" t="s">
        <v>250</v>
      </c>
      <c r="E83" t="s">
        <v>149</v>
      </c>
      <c r="F83" s="49">
        <v>-8250</v>
      </c>
      <c r="G83" t="s">
        <v>178</v>
      </c>
      <c r="J83" t="s">
        <v>179</v>
      </c>
    </row>
    <row r="84" spans="1:10" ht="15">
      <c r="A84" t="s">
        <v>248</v>
      </c>
      <c r="B84" t="s">
        <v>34</v>
      </c>
      <c r="C84" s="5">
        <v>40834</v>
      </c>
      <c r="D84" t="s">
        <v>246</v>
      </c>
      <c r="E84" t="s">
        <v>247</v>
      </c>
      <c r="F84" s="49">
        <v>-9077.5</v>
      </c>
      <c r="G84" t="s">
        <v>178</v>
      </c>
      <c r="J84" t="s">
        <v>179</v>
      </c>
    </row>
    <row r="85" spans="1:10" ht="15">
      <c r="A85" t="s">
        <v>248</v>
      </c>
      <c r="B85" t="s">
        <v>34</v>
      </c>
      <c r="C85" s="5">
        <v>40834</v>
      </c>
      <c r="D85" t="s">
        <v>246</v>
      </c>
      <c r="E85" t="s">
        <v>247</v>
      </c>
      <c r="F85" s="49">
        <v>-9077.5</v>
      </c>
      <c r="G85" t="s">
        <v>178</v>
      </c>
      <c r="J85" t="s">
        <v>179</v>
      </c>
    </row>
    <row r="86" spans="1:10" ht="15">
      <c r="A86" t="s">
        <v>248</v>
      </c>
      <c r="B86" t="s">
        <v>34</v>
      </c>
      <c r="C86" s="5">
        <v>40834</v>
      </c>
      <c r="D86" t="s">
        <v>246</v>
      </c>
      <c r="E86" t="s">
        <v>247</v>
      </c>
      <c r="F86" s="49">
        <v>9077.5</v>
      </c>
      <c r="G86" t="s">
        <v>178</v>
      </c>
      <c r="J86" t="s">
        <v>179</v>
      </c>
    </row>
    <row r="87" spans="1:10" ht="15">
      <c r="A87" t="s">
        <v>251</v>
      </c>
      <c r="B87" t="s">
        <v>36</v>
      </c>
      <c r="C87" s="5">
        <v>40544</v>
      </c>
      <c r="D87" t="s">
        <v>176</v>
      </c>
      <c r="F87" s="49">
        <v>-261637.34</v>
      </c>
      <c r="G87" t="s">
        <v>178</v>
      </c>
      <c r="J87" t="s">
        <v>179</v>
      </c>
    </row>
    <row r="88" spans="1:10" ht="15">
      <c r="A88" t="s">
        <v>251</v>
      </c>
      <c r="B88" t="s">
        <v>36</v>
      </c>
      <c r="C88" s="5">
        <v>40544</v>
      </c>
      <c r="D88" t="s">
        <v>176</v>
      </c>
      <c r="F88" s="49">
        <v>-11693.77</v>
      </c>
      <c r="G88" t="s">
        <v>178</v>
      </c>
      <c r="I88" t="s">
        <v>49</v>
      </c>
      <c r="J88" t="s">
        <v>179</v>
      </c>
    </row>
    <row r="89" spans="1:10" ht="15">
      <c r="A89" t="s">
        <v>251</v>
      </c>
      <c r="B89" t="s">
        <v>36</v>
      </c>
      <c r="C89" s="5">
        <v>40544</v>
      </c>
      <c r="D89" t="s">
        <v>176</v>
      </c>
      <c r="F89" s="49">
        <v>-9579.65</v>
      </c>
      <c r="G89" t="s">
        <v>178</v>
      </c>
      <c r="I89" t="s">
        <v>45</v>
      </c>
      <c r="J89" t="s">
        <v>179</v>
      </c>
    </row>
    <row r="90" spans="1:10" ht="15">
      <c r="A90" t="s">
        <v>251</v>
      </c>
      <c r="B90" t="s">
        <v>36</v>
      </c>
      <c r="C90" s="5">
        <v>40544</v>
      </c>
      <c r="D90" t="s">
        <v>176</v>
      </c>
      <c r="F90" s="49">
        <v>-4000</v>
      </c>
      <c r="G90" t="s">
        <v>178</v>
      </c>
      <c r="I90" t="s">
        <v>39</v>
      </c>
      <c r="J90" t="s">
        <v>179</v>
      </c>
    </row>
    <row r="91" spans="1:10" ht="15">
      <c r="A91" t="s">
        <v>251</v>
      </c>
      <c r="B91" t="s">
        <v>36</v>
      </c>
      <c r="C91" s="5">
        <v>40544</v>
      </c>
      <c r="D91" t="s">
        <v>176</v>
      </c>
      <c r="F91" s="49">
        <v>-1980</v>
      </c>
      <c r="G91" t="s">
        <v>178</v>
      </c>
      <c r="I91" t="s">
        <v>40</v>
      </c>
      <c r="J91" t="s">
        <v>179</v>
      </c>
    </row>
    <row r="92" spans="1:10" ht="15">
      <c r="A92" t="s">
        <v>251</v>
      </c>
      <c r="B92" t="s">
        <v>36</v>
      </c>
      <c r="C92" s="5">
        <v>40544</v>
      </c>
      <c r="D92" t="s">
        <v>176</v>
      </c>
      <c r="F92" s="49">
        <v>-1328</v>
      </c>
      <c r="G92" t="s">
        <v>178</v>
      </c>
      <c r="I92" t="s">
        <v>48</v>
      </c>
      <c r="J92" t="s">
        <v>179</v>
      </c>
    </row>
    <row r="93" spans="1:10" ht="15">
      <c r="A93" t="s">
        <v>251</v>
      </c>
      <c r="B93" t="s">
        <v>36</v>
      </c>
      <c r="C93" s="5">
        <v>40544</v>
      </c>
      <c r="D93" t="s">
        <v>176</v>
      </c>
      <c r="F93" s="49">
        <v>-384.2</v>
      </c>
      <c r="G93" t="s">
        <v>178</v>
      </c>
      <c r="I93" t="s">
        <v>37</v>
      </c>
      <c r="J93" t="s">
        <v>179</v>
      </c>
    </row>
    <row r="94" spans="1:10" ht="15">
      <c r="A94" t="s">
        <v>251</v>
      </c>
      <c r="B94" t="s">
        <v>36</v>
      </c>
      <c r="C94" s="5">
        <v>40544</v>
      </c>
      <c r="D94" t="s">
        <v>176</v>
      </c>
      <c r="F94" s="49">
        <v>-206.32</v>
      </c>
      <c r="G94" t="s">
        <v>178</v>
      </c>
      <c r="I94" t="s">
        <v>42</v>
      </c>
      <c r="J94" t="s">
        <v>179</v>
      </c>
    </row>
    <row r="95" spans="1:10" ht="15">
      <c r="A95" t="s">
        <v>251</v>
      </c>
      <c r="B95" t="s">
        <v>36</v>
      </c>
      <c r="C95" s="5">
        <v>40544</v>
      </c>
      <c r="D95" t="s">
        <v>176</v>
      </c>
      <c r="F95" s="49">
        <v>121</v>
      </c>
      <c r="G95" t="s">
        <v>178</v>
      </c>
      <c r="I95" t="s">
        <v>51</v>
      </c>
      <c r="J95" t="s">
        <v>179</v>
      </c>
    </row>
    <row r="96" spans="1:10" ht="15">
      <c r="A96" t="s">
        <v>251</v>
      </c>
      <c r="B96" t="s">
        <v>36</v>
      </c>
      <c r="C96" s="5">
        <v>40544</v>
      </c>
      <c r="D96" t="s">
        <v>176</v>
      </c>
      <c r="F96" s="49">
        <v>793.8</v>
      </c>
      <c r="G96" t="s">
        <v>178</v>
      </c>
      <c r="I96" t="s">
        <v>54</v>
      </c>
      <c r="J96" t="s">
        <v>179</v>
      </c>
    </row>
    <row r="97" spans="1:10" ht="15">
      <c r="A97" t="s">
        <v>251</v>
      </c>
      <c r="B97" t="s">
        <v>36</v>
      </c>
      <c r="C97" s="5">
        <v>40544</v>
      </c>
      <c r="D97" t="s">
        <v>176</v>
      </c>
      <c r="F97" s="49">
        <v>1840</v>
      </c>
      <c r="G97" t="s">
        <v>178</v>
      </c>
      <c r="I97" t="s">
        <v>52</v>
      </c>
      <c r="J97" t="s">
        <v>179</v>
      </c>
    </row>
    <row r="98" spans="1:10" ht="15">
      <c r="A98" t="s">
        <v>251</v>
      </c>
      <c r="B98" t="s">
        <v>36</v>
      </c>
      <c r="C98" s="5">
        <v>40544</v>
      </c>
      <c r="D98" t="s">
        <v>176</v>
      </c>
      <c r="F98" s="49">
        <v>2880</v>
      </c>
      <c r="G98" t="s">
        <v>178</v>
      </c>
      <c r="I98" t="s">
        <v>53</v>
      </c>
      <c r="J98" t="s">
        <v>179</v>
      </c>
    </row>
    <row r="99" spans="1:10" ht="15">
      <c r="A99" t="s">
        <v>251</v>
      </c>
      <c r="B99" t="s">
        <v>36</v>
      </c>
      <c r="C99" s="5">
        <v>40544</v>
      </c>
      <c r="D99" t="s">
        <v>176</v>
      </c>
      <c r="F99" s="49">
        <v>3524.8</v>
      </c>
      <c r="G99" t="s">
        <v>178</v>
      </c>
      <c r="I99" t="s">
        <v>41</v>
      </c>
      <c r="J99" t="s">
        <v>179</v>
      </c>
    </row>
    <row r="100" spans="1:10" ht="15">
      <c r="A100" t="s">
        <v>251</v>
      </c>
      <c r="B100" t="s">
        <v>36</v>
      </c>
      <c r="C100" s="5">
        <v>40544</v>
      </c>
      <c r="D100" t="s">
        <v>176</v>
      </c>
      <c r="F100" s="49">
        <v>5170</v>
      </c>
      <c r="G100" t="s">
        <v>178</v>
      </c>
      <c r="I100" t="s">
        <v>44</v>
      </c>
      <c r="J100" t="s">
        <v>179</v>
      </c>
    </row>
    <row r="101" spans="1:10" ht="15">
      <c r="A101" t="s">
        <v>251</v>
      </c>
      <c r="B101" t="s">
        <v>36</v>
      </c>
      <c r="C101" s="5">
        <v>40544</v>
      </c>
      <c r="D101" t="s">
        <v>176</v>
      </c>
      <c r="F101" s="49">
        <v>5591.95</v>
      </c>
      <c r="G101" t="s">
        <v>178</v>
      </c>
      <c r="I101" t="s">
        <v>30</v>
      </c>
      <c r="J101" t="s">
        <v>179</v>
      </c>
    </row>
    <row r="102" spans="1:10" ht="15">
      <c r="A102" t="s">
        <v>251</v>
      </c>
      <c r="B102" t="s">
        <v>36</v>
      </c>
      <c r="C102" s="5">
        <v>40544</v>
      </c>
      <c r="D102" t="s">
        <v>176</v>
      </c>
      <c r="F102" s="49">
        <v>6000</v>
      </c>
      <c r="G102" t="s">
        <v>178</v>
      </c>
      <c r="H102" t="s">
        <v>252</v>
      </c>
      <c r="I102" t="s">
        <v>54</v>
      </c>
      <c r="J102" t="s">
        <v>179</v>
      </c>
    </row>
    <row r="103" spans="1:10" ht="15">
      <c r="A103" t="s">
        <v>251</v>
      </c>
      <c r="B103" t="s">
        <v>36</v>
      </c>
      <c r="C103" s="5">
        <v>40544</v>
      </c>
      <c r="D103" t="s">
        <v>176</v>
      </c>
      <c r="F103" s="49">
        <v>6169.99</v>
      </c>
      <c r="G103" t="s">
        <v>178</v>
      </c>
      <c r="I103" t="s">
        <v>46</v>
      </c>
      <c r="J103" t="s">
        <v>179</v>
      </c>
    </row>
    <row r="104" spans="1:10" ht="15">
      <c r="A104" t="s">
        <v>251</v>
      </c>
      <c r="B104" t="s">
        <v>36</v>
      </c>
      <c r="C104" s="5">
        <v>40544</v>
      </c>
      <c r="D104" t="s">
        <v>176</v>
      </c>
      <c r="F104" s="49">
        <v>7561.86</v>
      </c>
      <c r="G104" t="s">
        <v>178</v>
      </c>
      <c r="I104" t="s">
        <v>23</v>
      </c>
      <c r="J104" t="s">
        <v>179</v>
      </c>
    </row>
    <row r="105" spans="1:10" ht="15">
      <c r="A105" t="s">
        <v>251</v>
      </c>
      <c r="B105" t="s">
        <v>36</v>
      </c>
      <c r="C105" s="5">
        <v>40544</v>
      </c>
      <c r="D105" t="s">
        <v>176</v>
      </c>
      <c r="F105" s="49">
        <v>23852.49</v>
      </c>
      <c r="G105" t="s">
        <v>178</v>
      </c>
      <c r="I105" t="s">
        <v>43</v>
      </c>
      <c r="J105" t="s">
        <v>179</v>
      </c>
    </row>
    <row r="106" spans="1:10" ht="15">
      <c r="A106" t="s">
        <v>251</v>
      </c>
      <c r="B106" t="s">
        <v>36</v>
      </c>
      <c r="C106" s="5">
        <v>40544</v>
      </c>
      <c r="D106" t="s">
        <v>176</v>
      </c>
      <c r="F106" s="49">
        <v>25667.97</v>
      </c>
      <c r="G106" t="s">
        <v>178</v>
      </c>
      <c r="I106" t="s">
        <v>28</v>
      </c>
      <c r="J106" t="s">
        <v>179</v>
      </c>
    </row>
    <row r="107" spans="1:10" ht="15">
      <c r="A107" t="s">
        <v>251</v>
      </c>
      <c r="B107" t="s">
        <v>36</v>
      </c>
      <c r="C107" s="5">
        <v>40544</v>
      </c>
      <c r="D107" t="s">
        <v>176</v>
      </c>
      <c r="F107" s="49">
        <v>27505</v>
      </c>
      <c r="G107" t="s">
        <v>178</v>
      </c>
      <c r="I107" t="s">
        <v>47</v>
      </c>
      <c r="J107" t="s">
        <v>179</v>
      </c>
    </row>
    <row r="108" spans="1:10" ht="15">
      <c r="A108" t="s">
        <v>251</v>
      </c>
      <c r="B108" t="s">
        <v>36</v>
      </c>
      <c r="C108" s="5">
        <v>40544</v>
      </c>
      <c r="D108" t="s">
        <v>176</v>
      </c>
      <c r="F108" s="49">
        <v>28643.2</v>
      </c>
      <c r="G108" t="s">
        <v>178</v>
      </c>
      <c r="I108" t="s">
        <v>50</v>
      </c>
      <c r="J108" t="s">
        <v>179</v>
      </c>
    </row>
    <row r="109" spans="1:10" ht="15">
      <c r="A109" t="s">
        <v>251</v>
      </c>
      <c r="B109" t="s">
        <v>36</v>
      </c>
      <c r="C109" s="5">
        <v>40544</v>
      </c>
      <c r="D109" t="s">
        <v>176</v>
      </c>
      <c r="F109" s="49">
        <v>33924.92</v>
      </c>
      <c r="G109" t="s">
        <v>178</v>
      </c>
      <c r="I109" t="s">
        <v>55</v>
      </c>
      <c r="J109" t="s">
        <v>179</v>
      </c>
    </row>
    <row r="110" spans="1:10" ht="15">
      <c r="A110" t="s">
        <v>251</v>
      </c>
      <c r="B110" t="s">
        <v>36</v>
      </c>
      <c r="C110" s="5">
        <v>40544</v>
      </c>
      <c r="D110" t="s">
        <v>176</v>
      </c>
      <c r="F110" s="49">
        <v>44388.42</v>
      </c>
      <c r="G110" t="s">
        <v>178</v>
      </c>
      <c r="I110" t="s">
        <v>29</v>
      </c>
      <c r="J110" t="s">
        <v>179</v>
      </c>
    </row>
    <row r="111" spans="1:10" ht="15">
      <c r="A111" t="s">
        <v>251</v>
      </c>
      <c r="B111" t="s">
        <v>36</v>
      </c>
      <c r="C111" s="5">
        <v>40544</v>
      </c>
      <c r="D111" t="s">
        <v>176</v>
      </c>
      <c r="F111" s="49">
        <v>56447</v>
      </c>
      <c r="G111" t="s">
        <v>178</v>
      </c>
      <c r="I111" t="s">
        <v>38</v>
      </c>
      <c r="J111" t="s">
        <v>179</v>
      </c>
    </row>
    <row r="112" spans="1:10" ht="15">
      <c r="A112" t="s">
        <v>253</v>
      </c>
      <c r="B112" t="s">
        <v>57</v>
      </c>
      <c r="C112" s="5">
        <v>40544</v>
      </c>
      <c r="D112" t="s">
        <v>176</v>
      </c>
      <c r="F112" s="49">
        <v>-83310.21</v>
      </c>
      <c r="G112" t="s">
        <v>178</v>
      </c>
      <c r="J112" t="s">
        <v>179</v>
      </c>
    </row>
    <row r="113" spans="1:10" ht="15">
      <c r="A113" t="s">
        <v>253</v>
      </c>
      <c r="B113" t="s">
        <v>57</v>
      </c>
      <c r="C113" s="5">
        <v>40544</v>
      </c>
      <c r="D113" t="s">
        <v>176</v>
      </c>
      <c r="F113" s="49">
        <v>359</v>
      </c>
      <c r="G113" t="s">
        <v>178</v>
      </c>
      <c r="I113" t="s">
        <v>48</v>
      </c>
      <c r="J113" t="s">
        <v>179</v>
      </c>
    </row>
    <row r="114" spans="1:10" ht="15">
      <c r="A114" t="s">
        <v>253</v>
      </c>
      <c r="B114" t="s">
        <v>57</v>
      </c>
      <c r="C114" s="5">
        <v>40544</v>
      </c>
      <c r="D114" t="s">
        <v>176</v>
      </c>
      <c r="F114" s="49">
        <v>471.34</v>
      </c>
      <c r="G114" t="s">
        <v>178</v>
      </c>
      <c r="I114" t="s">
        <v>45</v>
      </c>
      <c r="J114" t="s">
        <v>179</v>
      </c>
    </row>
    <row r="115" spans="1:10" ht="15">
      <c r="A115" t="s">
        <v>253</v>
      </c>
      <c r="B115" t="s">
        <v>57</v>
      </c>
      <c r="C115" s="5">
        <v>40544</v>
      </c>
      <c r="D115" t="s">
        <v>176</v>
      </c>
      <c r="F115" s="49">
        <v>1047.2</v>
      </c>
      <c r="G115" t="s">
        <v>178</v>
      </c>
      <c r="I115" t="s">
        <v>37</v>
      </c>
      <c r="J115" t="s">
        <v>179</v>
      </c>
    </row>
    <row r="116" spans="1:10" ht="15">
      <c r="A116" t="s">
        <v>253</v>
      </c>
      <c r="B116" t="s">
        <v>57</v>
      </c>
      <c r="C116" s="5">
        <v>40544</v>
      </c>
      <c r="D116" t="s">
        <v>176</v>
      </c>
      <c r="F116" s="49">
        <v>1261.2</v>
      </c>
      <c r="G116" t="s">
        <v>178</v>
      </c>
      <c r="I116" t="s">
        <v>41</v>
      </c>
      <c r="J116" t="s">
        <v>179</v>
      </c>
    </row>
    <row r="117" spans="1:10" ht="15">
      <c r="A117" t="s">
        <v>253</v>
      </c>
      <c r="B117" t="s">
        <v>57</v>
      </c>
      <c r="C117" s="5">
        <v>40544</v>
      </c>
      <c r="D117" t="s">
        <v>176</v>
      </c>
      <c r="F117" s="49">
        <v>1280</v>
      </c>
      <c r="G117" t="s">
        <v>178</v>
      </c>
      <c r="I117" t="s">
        <v>40</v>
      </c>
      <c r="J117" t="s">
        <v>179</v>
      </c>
    </row>
    <row r="118" spans="1:10" ht="15">
      <c r="A118" t="s">
        <v>253</v>
      </c>
      <c r="B118" t="s">
        <v>57</v>
      </c>
      <c r="C118" s="5">
        <v>40544</v>
      </c>
      <c r="D118" t="s">
        <v>176</v>
      </c>
      <c r="F118" s="49">
        <v>1345</v>
      </c>
      <c r="G118" t="s">
        <v>178</v>
      </c>
      <c r="I118" t="s">
        <v>42</v>
      </c>
      <c r="J118" t="s">
        <v>179</v>
      </c>
    </row>
    <row r="119" spans="1:10" ht="15">
      <c r="A119" t="s">
        <v>253</v>
      </c>
      <c r="B119" t="s">
        <v>57</v>
      </c>
      <c r="C119" s="5">
        <v>40544</v>
      </c>
      <c r="D119" t="s">
        <v>176</v>
      </c>
      <c r="F119" s="49">
        <v>4910</v>
      </c>
      <c r="G119" t="s">
        <v>178</v>
      </c>
      <c r="I119" t="s">
        <v>44</v>
      </c>
      <c r="J119" t="s">
        <v>179</v>
      </c>
    </row>
    <row r="120" spans="1:10" ht="15">
      <c r="A120" t="s">
        <v>253</v>
      </c>
      <c r="B120" t="s">
        <v>57</v>
      </c>
      <c r="C120" s="5">
        <v>40544</v>
      </c>
      <c r="D120" t="s">
        <v>176</v>
      </c>
      <c r="F120" s="49">
        <v>5536.32</v>
      </c>
      <c r="G120" t="s">
        <v>178</v>
      </c>
      <c r="I120" t="s">
        <v>49</v>
      </c>
      <c r="J120" t="s">
        <v>179</v>
      </c>
    </row>
    <row r="121" spans="1:10" ht="15">
      <c r="A121" t="s">
        <v>253</v>
      </c>
      <c r="B121" t="s">
        <v>57</v>
      </c>
      <c r="C121" s="5">
        <v>40544</v>
      </c>
      <c r="D121" t="s">
        <v>176</v>
      </c>
      <c r="F121" s="49">
        <v>5569</v>
      </c>
      <c r="G121" t="s">
        <v>178</v>
      </c>
      <c r="I121" t="s">
        <v>46</v>
      </c>
      <c r="J121" t="s">
        <v>179</v>
      </c>
    </row>
    <row r="122" spans="1:10" ht="15">
      <c r="A122" t="s">
        <v>253</v>
      </c>
      <c r="B122" t="s">
        <v>57</v>
      </c>
      <c r="C122" s="5">
        <v>40544</v>
      </c>
      <c r="D122" t="s">
        <v>176</v>
      </c>
      <c r="F122" s="49">
        <v>7455.2</v>
      </c>
      <c r="G122" t="s">
        <v>178</v>
      </c>
      <c r="I122" t="s">
        <v>50</v>
      </c>
      <c r="J122" t="s">
        <v>179</v>
      </c>
    </row>
    <row r="123" spans="1:10" ht="15">
      <c r="A123" t="s">
        <v>253</v>
      </c>
      <c r="B123" t="s">
        <v>57</v>
      </c>
      <c r="C123" s="5">
        <v>40544</v>
      </c>
      <c r="D123" t="s">
        <v>176</v>
      </c>
      <c r="F123" s="49">
        <v>8090.2</v>
      </c>
      <c r="G123" t="s">
        <v>178</v>
      </c>
      <c r="I123" t="s">
        <v>54</v>
      </c>
      <c r="J123" t="s">
        <v>179</v>
      </c>
    </row>
    <row r="124" spans="1:10" ht="15">
      <c r="A124" t="s">
        <v>253</v>
      </c>
      <c r="B124" t="s">
        <v>57</v>
      </c>
      <c r="C124" s="5">
        <v>40544</v>
      </c>
      <c r="D124" t="s">
        <v>176</v>
      </c>
      <c r="F124" s="49">
        <v>8219.62</v>
      </c>
      <c r="G124" t="s">
        <v>178</v>
      </c>
      <c r="I124" t="s">
        <v>43</v>
      </c>
      <c r="J124" t="s">
        <v>179</v>
      </c>
    </row>
    <row r="125" spans="1:10" ht="15">
      <c r="A125" t="s">
        <v>253</v>
      </c>
      <c r="B125" t="s">
        <v>57</v>
      </c>
      <c r="C125" s="5">
        <v>40544</v>
      </c>
      <c r="D125" t="s">
        <v>176</v>
      </c>
      <c r="F125" s="49">
        <v>8339.6</v>
      </c>
      <c r="G125" t="s">
        <v>178</v>
      </c>
      <c r="I125" t="s">
        <v>47</v>
      </c>
      <c r="J125" t="s">
        <v>179</v>
      </c>
    </row>
    <row r="126" spans="1:10" ht="15">
      <c r="A126" t="s">
        <v>253</v>
      </c>
      <c r="B126" t="s">
        <v>57</v>
      </c>
      <c r="C126" s="5">
        <v>40544</v>
      </c>
      <c r="D126" t="s">
        <v>176</v>
      </c>
      <c r="F126" s="49">
        <v>9511.03</v>
      </c>
      <c r="G126" t="s">
        <v>178</v>
      </c>
      <c r="I126" t="s">
        <v>55</v>
      </c>
      <c r="J126" t="s">
        <v>179</v>
      </c>
    </row>
    <row r="127" spans="1:10" ht="15">
      <c r="A127" t="s">
        <v>253</v>
      </c>
      <c r="B127" t="s">
        <v>57</v>
      </c>
      <c r="C127" s="5">
        <v>40544</v>
      </c>
      <c r="D127" t="s">
        <v>176</v>
      </c>
      <c r="F127" s="49">
        <v>19915.5</v>
      </c>
      <c r="G127" t="s">
        <v>178</v>
      </c>
      <c r="I127" t="s">
        <v>38</v>
      </c>
      <c r="J127" t="s">
        <v>179</v>
      </c>
    </row>
    <row r="128" spans="1:10" ht="15">
      <c r="A128" t="s">
        <v>253</v>
      </c>
      <c r="B128" t="s">
        <v>57</v>
      </c>
      <c r="C128" s="5">
        <v>40739</v>
      </c>
      <c r="D128" t="s">
        <v>250</v>
      </c>
      <c r="E128" t="s">
        <v>149</v>
      </c>
      <c r="F128" s="49">
        <v>1650</v>
      </c>
      <c r="G128" t="s">
        <v>178</v>
      </c>
      <c r="I128" t="s">
        <v>61</v>
      </c>
      <c r="J128" t="s">
        <v>179</v>
      </c>
    </row>
    <row r="129" spans="1:10" ht="15">
      <c r="A129" t="s">
        <v>253</v>
      </c>
      <c r="B129" t="s">
        <v>57</v>
      </c>
      <c r="C129" s="5">
        <v>40816</v>
      </c>
      <c r="D129" t="s">
        <v>210</v>
      </c>
      <c r="E129" t="s">
        <v>153</v>
      </c>
      <c r="F129" s="49">
        <v>-1650</v>
      </c>
      <c r="G129" t="s">
        <v>178</v>
      </c>
      <c r="J129" t="s">
        <v>179</v>
      </c>
    </row>
    <row r="130" spans="1:10" ht="15">
      <c r="A130" t="s">
        <v>253</v>
      </c>
      <c r="B130" t="s">
        <v>57</v>
      </c>
      <c r="C130" s="5">
        <v>40834</v>
      </c>
      <c r="D130" t="s">
        <v>246</v>
      </c>
      <c r="E130" t="s">
        <v>247</v>
      </c>
      <c r="F130" s="49">
        <v>4729</v>
      </c>
      <c r="G130" t="s">
        <v>178</v>
      </c>
      <c r="I130" t="s">
        <v>159</v>
      </c>
      <c r="J130" t="s">
        <v>179</v>
      </c>
    </row>
    <row r="131" spans="1:10" ht="15">
      <c r="A131" t="s">
        <v>253</v>
      </c>
      <c r="B131" t="s">
        <v>57</v>
      </c>
      <c r="C131" s="5">
        <v>40848</v>
      </c>
      <c r="D131" t="s">
        <v>254</v>
      </c>
      <c r="E131" t="s">
        <v>255</v>
      </c>
      <c r="F131" s="49">
        <v>548.4</v>
      </c>
      <c r="G131" t="s">
        <v>178</v>
      </c>
      <c r="I131" t="s">
        <v>159</v>
      </c>
      <c r="J131" t="s">
        <v>179</v>
      </c>
    </row>
    <row r="132" spans="1:10" ht="15">
      <c r="A132" t="s">
        <v>253</v>
      </c>
      <c r="B132" t="s">
        <v>57</v>
      </c>
      <c r="C132" s="5">
        <v>40890</v>
      </c>
      <c r="D132" t="s">
        <v>256</v>
      </c>
      <c r="E132" t="s">
        <v>257</v>
      </c>
      <c r="F132" s="49">
        <v>777.8</v>
      </c>
      <c r="G132" t="s">
        <v>178</v>
      </c>
      <c r="I132" t="s">
        <v>258</v>
      </c>
      <c r="J132" t="s">
        <v>179</v>
      </c>
    </row>
    <row r="133" spans="1:10" ht="15">
      <c r="A133" t="s">
        <v>253</v>
      </c>
      <c r="B133" t="s">
        <v>57</v>
      </c>
      <c r="C133" s="5">
        <v>40890</v>
      </c>
      <c r="D133" t="s">
        <v>259</v>
      </c>
      <c r="E133" t="s">
        <v>234</v>
      </c>
      <c r="F133" s="49">
        <v>1021.2</v>
      </c>
      <c r="G133" t="s">
        <v>178</v>
      </c>
      <c r="I133" t="s">
        <v>258</v>
      </c>
      <c r="J133" t="s">
        <v>179</v>
      </c>
    </row>
    <row r="134" spans="1:10" ht="15">
      <c r="A134" t="s">
        <v>253</v>
      </c>
      <c r="B134" t="s">
        <v>57</v>
      </c>
      <c r="C134" s="5">
        <v>40890</v>
      </c>
      <c r="D134" t="s">
        <v>260</v>
      </c>
      <c r="E134" t="s">
        <v>261</v>
      </c>
      <c r="F134" s="49">
        <v>210.59</v>
      </c>
      <c r="G134" t="s">
        <v>178</v>
      </c>
      <c r="I134" t="s">
        <v>60</v>
      </c>
      <c r="J134" t="s">
        <v>179</v>
      </c>
    </row>
    <row r="135" spans="1:10" ht="15">
      <c r="A135" t="s">
        <v>253</v>
      </c>
      <c r="B135" t="s">
        <v>57</v>
      </c>
      <c r="C135" s="5">
        <v>40890</v>
      </c>
      <c r="D135" t="s">
        <v>260</v>
      </c>
      <c r="E135" t="s">
        <v>262</v>
      </c>
      <c r="F135" s="49">
        <v>196.6</v>
      </c>
      <c r="G135" t="s">
        <v>178</v>
      </c>
      <c r="I135" t="s">
        <v>159</v>
      </c>
      <c r="J135" t="s">
        <v>179</v>
      </c>
    </row>
    <row r="136" spans="1:10" ht="15">
      <c r="A136" t="s">
        <v>263</v>
      </c>
      <c r="B136" t="s">
        <v>59</v>
      </c>
      <c r="C136" s="5">
        <v>40544</v>
      </c>
      <c r="D136" t="s">
        <v>264</v>
      </c>
      <c r="E136" t="s">
        <v>22</v>
      </c>
      <c r="F136" s="49">
        <v>-1990</v>
      </c>
      <c r="G136" t="s">
        <v>178</v>
      </c>
      <c r="I136" t="s">
        <v>61</v>
      </c>
      <c r="J136" t="s">
        <v>179</v>
      </c>
    </row>
    <row r="137" spans="1:10" ht="15">
      <c r="A137" t="s">
        <v>263</v>
      </c>
      <c r="B137" t="s">
        <v>59</v>
      </c>
      <c r="C137" s="5">
        <v>40544</v>
      </c>
      <c r="D137" t="s">
        <v>176</v>
      </c>
      <c r="F137" s="49">
        <v>-45000</v>
      </c>
      <c r="G137" t="s">
        <v>178</v>
      </c>
      <c r="I137" t="s">
        <v>49</v>
      </c>
      <c r="J137" t="s">
        <v>179</v>
      </c>
    </row>
    <row r="138" spans="1:10" ht="15">
      <c r="A138" t="s">
        <v>263</v>
      </c>
      <c r="B138" t="s">
        <v>59</v>
      </c>
      <c r="C138" s="5">
        <v>40544</v>
      </c>
      <c r="D138" t="s">
        <v>176</v>
      </c>
      <c r="F138" s="49">
        <v>-9450</v>
      </c>
      <c r="G138" t="s">
        <v>178</v>
      </c>
      <c r="I138" t="s">
        <v>40</v>
      </c>
      <c r="J138" t="s">
        <v>179</v>
      </c>
    </row>
    <row r="139" spans="1:10" ht="15">
      <c r="A139" t="s">
        <v>263</v>
      </c>
      <c r="B139" t="s">
        <v>59</v>
      </c>
      <c r="C139" s="5">
        <v>40544</v>
      </c>
      <c r="D139" t="s">
        <v>176</v>
      </c>
      <c r="F139" s="49">
        <v>-9440</v>
      </c>
      <c r="G139" t="s">
        <v>178</v>
      </c>
      <c r="I139" t="s">
        <v>44</v>
      </c>
      <c r="J139" t="s">
        <v>179</v>
      </c>
    </row>
    <row r="140" spans="1:10" ht="15">
      <c r="A140" t="s">
        <v>263</v>
      </c>
      <c r="B140" t="s">
        <v>59</v>
      </c>
      <c r="C140" s="5">
        <v>40544</v>
      </c>
      <c r="D140" t="s">
        <v>176</v>
      </c>
      <c r="F140" s="49">
        <v>-8280</v>
      </c>
      <c r="G140" t="s">
        <v>178</v>
      </c>
      <c r="I140" t="s">
        <v>54</v>
      </c>
      <c r="J140" t="s">
        <v>179</v>
      </c>
    </row>
    <row r="141" spans="1:10" ht="15">
      <c r="A141" t="s">
        <v>263</v>
      </c>
      <c r="B141" t="s">
        <v>59</v>
      </c>
      <c r="C141" s="5">
        <v>40544</v>
      </c>
      <c r="D141" t="s">
        <v>176</v>
      </c>
      <c r="F141" s="49">
        <v>-6856</v>
      </c>
      <c r="G141" t="s">
        <v>178</v>
      </c>
      <c r="I141" t="s">
        <v>46</v>
      </c>
      <c r="J141" t="s">
        <v>179</v>
      </c>
    </row>
    <row r="142" spans="1:10" ht="15">
      <c r="A142" t="s">
        <v>263</v>
      </c>
      <c r="B142" t="s">
        <v>59</v>
      </c>
      <c r="C142" s="5">
        <v>40544</v>
      </c>
      <c r="D142" t="s">
        <v>176</v>
      </c>
      <c r="F142" s="49">
        <v>-5998</v>
      </c>
      <c r="G142" t="s">
        <v>178</v>
      </c>
      <c r="I142" t="s">
        <v>38</v>
      </c>
      <c r="J142" t="s">
        <v>179</v>
      </c>
    </row>
    <row r="143" spans="1:10" ht="15">
      <c r="A143" t="s">
        <v>263</v>
      </c>
      <c r="B143" t="s">
        <v>59</v>
      </c>
      <c r="C143" s="5">
        <v>40544</v>
      </c>
      <c r="D143" t="s">
        <v>176</v>
      </c>
      <c r="F143" s="49">
        <v>-4450</v>
      </c>
      <c r="G143" t="s">
        <v>178</v>
      </c>
      <c r="I143" t="s">
        <v>37</v>
      </c>
      <c r="J143" t="s">
        <v>179</v>
      </c>
    </row>
    <row r="144" spans="1:10" ht="15">
      <c r="A144" t="s">
        <v>263</v>
      </c>
      <c r="B144" t="s">
        <v>59</v>
      </c>
      <c r="C144" s="5">
        <v>40544</v>
      </c>
      <c r="D144" t="s">
        <v>176</v>
      </c>
      <c r="F144" s="49">
        <v>-3300</v>
      </c>
      <c r="G144" t="s">
        <v>178</v>
      </c>
      <c r="I144" t="s">
        <v>45</v>
      </c>
      <c r="J144" t="s">
        <v>179</v>
      </c>
    </row>
    <row r="145" spans="1:10" ht="15">
      <c r="A145" t="s">
        <v>263</v>
      </c>
      <c r="B145" t="s">
        <v>59</v>
      </c>
      <c r="C145" s="5">
        <v>40544</v>
      </c>
      <c r="D145" t="s">
        <v>176</v>
      </c>
      <c r="F145" s="49">
        <v>-3244.8</v>
      </c>
      <c r="G145" t="s">
        <v>178</v>
      </c>
      <c r="I145" t="s">
        <v>55</v>
      </c>
      <c r="J145" t="s">
        <v>179</v>
      </c>
    </row>
    <row r="146" spans="1:10" ht="15">
      <c r="A146" t="s">
        <v>263</v>
      </c>
      <c r="B146" t="s">
        <v>59</v>
      </c>
      <c r="C146" s="5">
        <v>40544</v>
      </c>
      <c r="D146" t="s">
        <v>176</v>
      </c>
      <c r="F146" s="49">
        <v>-2920</v>
      </c>
      <c r="G146" t="s">
        <v>178</v>
      </c>
      <c r="I146" t="s">
        <v>50</v>
      </c>
      <c r="J146" t="s">
        <v>179</v>
      </c>
    </row>
    <row r="147" spans="1:10" ht="15">
      <c r="A147" t="s">
        <v>263</v>
      </c>
      <c r="B147" t="s">
        <v>59</v>
      </c>
      <c r="C147" s="5">
        <v>40544</v>
      </c>
      <c r="D147" t="s">
        <v>176</v>
      </c>
      <c r="F147" s="49">
        <v>-2880</v>
      </c>
      <c r="G147" t="s">
        <v>178</v>
      </c>
      <c r="I147" t="s">
        <v>41</v>
      </c>
      <c r="J147" t="s">
        <v>179</v>
      </c>
    </row>
    <row r="148" spans="1:10" ht="15">
      <c r="A148" t="s">
        <v>263</v>
      </c>
      <c r="B148" t="s">
        <v>59</v>
      </c>
      <c r="C148" s="5">
        <v>40544</v>
      </c>
      <c r="D148" t="s">
        <v>176</v>
      </c>
      <c r="F148" s="49">
        <v>-2560</v>
      </c>
      <c r="G148" t="s">
        <v>178</v>
      </c>
      <c r="I148" t="s">
        <v>47</v>
      </c>
      <c r="J148" t="s">
        <v>179</v>
      </c>
    </row>
    <row r="149" spans="1:10" ht="15">
      <c r="A149" t="s">
        <v>263</v>
      </c>
      <c r="B149" t="s">
        <v>59</v>
      </c>
      <c r="C149" s="5">
        <v>40544</v>
      </c>
      <c r="D149" t="s">
        <v>176</v>
      </c>
      <c r="F149" s="49">
        <v>-2545</v>
      </c>
      <c r="G149" t="s">
        <v>178</v>
      </c>
      <c r="I149" t="s">
        <v>43</v>
      </c>
      <c r="J149" t="s">
        <v>179</v>
      </c>
    </row>
    <row r="150" spans="1:10" ht="15">
      <c r="A150" t="s">
        <v>263</v>
      </c>
      <c r="B150" t="s">
        <v>59</v>
      </c>
      <c r="C150" s="5">
        <v>40544</v>
      </c>
      <c r="D150" t="s">
        <v>176</v>
      </c>
      <c r="F150" s="49">
        <v>-1620</v>
      </c>
      <c r="G150" t="s">
        <v>178</v>
      </c>
      <c r="I150" t="s">
        <v>42</v>
      </c>
      <c r="J150" t="s">
        <v>179</v>
      </c>
    </row>
    <row r="151" spans="1:10" ht="15">
      <c r="A151" t="s">
        <v>263</v>
      </c>
      <c r="B151" t="s">
        <v>59</v>
      </c>
      <c r="C151" s="5">
        <v>40544</v>
      </c>
      <c r="D151" t="s">
        <v>176</v>
      </c>
      <c r="F151" s="49">
        <v>-1000</v>
      </c>
      <c r="G151" t="s">
        <v>178</v>
      </c>
      <c r="I151" t="s">
        <v>39</v>
      </c>
      <c r="J151" t="s">
        <v>179</v>
      </c>
    </row>
    <row r="152" spans="1:10" ht="15">
      <c r="A152" t="s">
        <v>263</v>
      </c>
      <c r="B152" t="s">
        <v>59</v>
      </c>
      <c r="C152" s="5">
        <v>40544</v>
      </c>
      <c r="D152" t="s">
        <v>176</v>
      </c>
      <c r="F152" s="49">
        <v>-691</v>
      </c>
      <c r="G152" t="s">
        <v>178</v>
      </c>
      <c r="I152" t="s">
        <v>48</v>
      </c>
      <c r="J152" t="s">
        <v>179</v>
      </c>
    </row>
    <row r="153" spans="1:10" ht="15">
      <c r="A153" t="s">
        <v>263</v>
      </c>
      <c r="B153" t="s">
        <v>59</v>
      </c>
      <c r="C153" s="5">
        <v>40544</v>
      </c>
      <c r="D153" t="s">
        <v>176</v>
      </c>
      <c r="F153" s="49">
        <v>-305</v>
      </c>
      <c r="G153" t="s">
        <v>178</v>
      </c>
      <c r="I153" t="s">
        <v>51</v>
      </c>
      <c r="J153" t="s">
        <v>179</v>
      </c>
    </row>
    <row r="154" spans="1:10" ht="15">
      <c r="A154" t="s">
        <v>263</v>
      </c>
      <c r="B154" t="s">
        <v>59</v>
      </c>
      <c r="C154" s="5">
        <v>40544</v>
      </c>
      <c r="D154" t="s">
        <v>176</v>
      </c>
      <c r="F154" s="49">
        <v>-290</v>
      </c>
      <c r="G154" t="s">
        <v>178</v>
      </c>
      <c r="I154" t="s">
        <v>52</v>
      </c>
      <c r="J154" t="s">
        <v>179</v>
      </c>
    </row>
    <row r="155" spans="1:10" ht="15">
      <c r="A155" t="s">
        <v>263</v>
      </c>
      <c r="B155" t="s">
        <v>59</v>
      </c>
      <c r="C155" s="5">
        <v>40544</v>
      </c>
      <c r="D155" t="s">
        <v>176</v>
      </c>
      <c r="F155" s="49">
        <v>109954.8</v>
      </c>
      <c r="G155" t="s">
        <v>178</v>
      </c>
      <c r="J155" t="s">
        <v>179</v>
      </c>
    </row>
    <row r="156" spans="1:10" ht="15">
      <c r="A156" t="s">
        <v>263</v>
      </c>
      <c r="B156" t="s">
        <v>59</v>
      </c>
      <c r="C156" s="5">
        <v>40578</v>
      </c>
      <c r="D156" t="s">
        <v>180</v>
      </c>
      <c r="E156" t="s">
        <v>22</v>
      </c>
      <c r="F156" s="49">
        <v>-3150</v>
      </c>
      <c r="G156" t="s">
        <v>178</v>
      </c>
      <c r="I156" t="s">
        <v>61</v>
      </c>
      <c r="J156" t="s">
        <v>179</v>
      </c>
    </row>
    <row r="157" spans="1:10" ht="15">
      <c r="A157" t="s">
        <v>263</v>
      </c>
      <c r="B157" t="s">
        <v>59</v>
      </c>
      <c r="C157" s="5">
        <v>40583</v>
      </c>
      <c r="D157" t="s">
        <v>181</v>
      </c>
      <c r="E157" t="s">
        <v>22</v>
      </c>
      <c r="F157" s="49">
        <v>-630</v>
      </c>
      <c r="G157" t="s">
        <v>178</v>
      </c>
      <c r="I157" t="s">
        <v>61</v>
      </c>
      <c r="J157" t="s">
        <v>179</v>
      </c>
    </row>
    <row r="158" spans="1:10" ht="15">
      <c r="A158" t="s">
        <v>263</v>
      </c>
      <c r="B158" t="s">
        <v>59</v>
      </c>
      <c r="C158" s="5">
        <v>40588</v>
      </c>
      <c r="D158" t="s">
        <v>265</v>
      </c>
      <c r="E158" t="s">
        <v>141</v>
      </c>
      <c r="F158" s="49">
        <v>875</v>
      </c>
      <c r="G158" t="s">
        <v>178</v>
      </c>
      <c r="J158" t="s">
        <v>179</v>
      </c>
    </row>
    <row r="159" spans="1:10" ht="15">
      <c r="A159" t="s">
        <v>263</v>
      </c>
      <c r="B159" t="s">
        <v>59</v>
      </c>
      <c r="C159" s="5">
        <v>40632</v>
      </c>
      <c r="D159" t="s">
        <v>186</v>
      </c>
      <c r="E159" t="s">
        <v>22</v>
      </c>
      <c r="F159" s="49">
        <v>-290</v>
      </c>
      <c r="G159" t="s">
        <v>178</v>
      </c>
      <c r="I159" t="s">
        <v>61</v>
      </c>
      <c r="J159" t="s">
        <v>179</v>
      </c>
    </row>
    <row r="160" spans="1:10" ht="15">
      <c r="A160" t="s">
        <v>263</v>
      </c>
      <c r="B160" t="s">
        <v>59</v>
      </c>
      <c r="C160" s="5">
        <v>40632</v>
      </c>
      <c r="D160" t="s">
        <v>187</v>
      </c>
      <c r="E160" t="s">
        <v>14</v>
      </c>
      <c r="F160" s="49">
        <v>-540</v>
      </c>
      <c r="G160" t="s">
        <v>178</v>
      </c>
      <c r="I160" t="s">
        <v>60</v>
      </c>
      <c r="J160" t="s">
        <v>179</v>
      </c>
    </row>
    <row r="161" spans="1:10" ht="15">
      <c r="A161" t="s">
        <v>263</v>
      </c>
      <c r="B161" t="s">
        <v>59</v>
      </c>
      <c r="C161" s="5">
        <v>40640</v>
      </c>
      <c r="D161" t="s">
        <v>188</v>
      </c>
      <c r="E161" t="s">
        <v>12</v>
      </c>
      <c r="F161" s="49">
        <v>-540</v>
      </c>
      <c r="G161" t="s">
        <v>178</v>
      </c>
      <c r="I161" t="s">
        <v>60</v>
      </c>
      <c r="J161" t="s">
        <v>179</v>
      </c>
    </row>
    <row r="162" spans="1:10" ht="15">
      <c r="A162" t="s">
        <v>263</v>
      </c>
      <c r="B162" t="s">
        <v>59</v>
      </c>
      <c r="C162" s="5">
        <v>40659</v>
      </c>
      <c r="D162" t="s">
        <v>190</v>
      </c>
      <c r="E162" t="s">
        <v>12</v>
      </c>
      <c r="F162" s="49">
        <v>-590</v>
      </c>
      <c r="G162" t="s">
        <v>178</v>
      </c>
      <c r="J162" t="s">
        <v>179</v>
      </c>
    </row>
    <row r="163" spans="1:10" ht="15">
      <c r="A163" t="s">
        <v>263</v>
      </c>
      <c r="B163" t="s">
        <v>59</v>
      </c>
      <c r="C163" s="5">
        <v>40660</v>
      </c>
      <c r="D163" t="s">
        <v>191</v>
      </c>
      <c r="E163" t="s">
        <v>12</v>
      </c>
      <c r="F163" s="49">
        <v>-1130</v>
      </c>
      <c r="G163" t="s">
        <v>178</v>
      </c>
      <c r="I163" t="s">
        <v>60</v>
      </c>
      <c r="J163" t="s">
        <v>179</v>
      </c>
    </row>
    <row r="164" spans="1:10" ht="15">
      <c r="A164" t="s">
        <v>263</v>
      </c>
      <c r="B164" t="s">
        <v>59</v>
      </c>
      <c r="C164" s="5">
        <v>40661</v>
      </c>
      <c r="D164" t="s">
        <v>192</v>
      </c>
      <c r="E164" t="s">
        <v>137</v>
      </c>
      <c r="F164" s="49">
        <v>-1670</v>
      </c>
      <c r="G164" t="s">
        <v>178</v>
      </c>
      <c r="I164" t="s">
        <v>60</v>
      </c>
      <c r="J164" t="s">
        <v>179</v>
      </c>
    </row>
    <row r="165" spans="1:10" ht="15">
      <c r="A165" t="s">
        <v>263</v>
      </c>
      <c r="B165" t="s">
        <v>59</v>
      </c>
      <c r="C165" s="5">
        <v>40668</v>
      </c>
      <c r="D165" t="s">
        <v>193</v>
      </c>
      <c r="E165" t="s">
        <v>12</v>
      </c>
      <c r="F165" s="49">
        <v>-1130</v>
      </c>
      <c r="G165" t="s">
        <v>178</v>
      </c>
      <c r="I165" t="s">
        <v>60</v>
      </c>
      <c r="J165" t="s">
        <v>179</v>
      </c>
    </row>
    <row r="166" spans="1:10" ht="15">
      <c r="A166" t="s">
        <v>263</v>
      </c>
      <c r="B166" t="s">
        <v>59</v>
      </c>
      <c r="C166" s="5">
        <v>40672</v>
      </c>
      <c r="D166" t="s">
        <v>194</v>
      </c>
      <c r="E166" t="s">
        <v>12</v>
      </c>
      <c r="F166" s="49">
        <v>-540</v>
      </c>
      <c r="G166" t="s">
        <v>178</v>
      </c>
      <c r="I166" t="s">
        <v>60</v>
      </c>
      <c r="J166" t="s">
        <v>179</v>
      </c>
    </row>
    <row r="167" spans="1:10" ht="15">
      <c r="A167" t="s">
        <v>263</v>
      </c>
      <c r="B167" t="s">
        <v>59</v>
      </c>
      <c r="C167" s="5">
        <v>40673</v>
      </c>
      <c r="D167" t="s">
        <v>266</v>
      </c>
      <c r="E167" t="s">
        <v>142</v>
      </c>
      <c r="F167" s="49">
        <v>6060</v>
      </c>
      <c r="G167" t="s">
        <v>178</v>
      </c>
      <c r="J167" t="s">
        <v>179</v>
      </c>
    </row>
    <row r="168" spans="1:10" ht="15">
      <c r="A168" t="s">
        <v>263</v>
      </c>
      <c r="B168" t="s">
        <v>59</v>
      </c>
      <c r="C168" s="5">
        <v>40676</v>
      </c>
      <c r="D168" t="s">
        <v>197</v>
      </c>
      <c r="E168" t="s">
        <v>12</v>
      </c>
      <c r="F168" s="49">
        <v>-540</v>
      </c>
      <c r="G168" t="s">
        <v>178</v>
      </c>
      <c r="I168" t="s">
        <v>60</v>
      </c>
      <c r="J168" t="s">
        <v>179</v>
      </c>
    </row>
    <row r="169" spans="1:10" ht="15">
      <c r="A169" t="s">
        <v>263</v>
      </c>
      <c r="B169" t="s">
        <v>59</v>
      </c>
      <c r="C169" s="5">
        <v>40680</v>
      </c>
      <c r="D169" t="s">
        <v>198</v>
      </c>
      <c r="E169" t="s">
        <v>14</v>
      </c>
      <c r="F169" s="49">
        <v>-590</v>
      </c>
      <c r="G169" t="s">
        <v>178</v>
      </c>
      <c r="I169" t="s">
        <v>60</v>
      </c>
      <c r="J169" t="s">
        <v>179</v>
      </c>
    </row>
    <row r="170" spans="1:10" ht="15">
      <c r="A170" t="s">
        <v>263</v>
      </c>
      <c r="B170" t="s">
        <v>59</v>
      </c>
      <c r="C170" s="5">
        <v>40738</v>
      </c>
      <c r="D170" t="s">
        <v>267</v>
      </c>
      <c r="E170" t="s">
        <v>140</v>
      </c>
      <c r="F170" s="49">
        <v>7270</v>
      </c>
      <c r="G170" t="s">
        <v>178</v>
      </c>
      <c r="J170" t="s">
        <v>179</v>
      </c>
    </row>
    <row r="171" spans="1:10" ht="15">
      <c r="A171" t="s">
        <v>263</v>
      </c>
      <c r="B171" t="s">
        <v>59</v>
      </c>
      <c r="C171" s="5">
        <v>40802</v>
      </c>
      <c r="D171" t="s">
        <v>205</v>
      </c>
      <c r="E171" t="s">
        <v>154</v>
      </c>
      <c r="F171" s="49">
        <v>-125</v>
      </c>
      <c r="G171" t="s">
        <v>178</v>
      </c>
      <c r="I171" t="s">
        <v>159</v>
      </c>
      <c r="J171" t="s">
        <v>179</v>
      </c>
    </row>
    <row r="172" spans="1:10" ht="15">
      <c r="A172" t="s">
        <v>263</v>
      </c>
      <c r="B172" t="s">
        <v>59</v>
      </c>
      <c r="C172" s="5">
        <v>40813</v>
      </c>
      <c r="D172" t="s">
        <v>209</v>
      </c>
      <c r="E172" t="s">
        <v>154</v>
      </c>
      <c r="F172" s="49">
        <v>-375</v>
      </c>
      <c r="G172" t="s">
        <v>178</v>
      </c>
      <c r="I172" t="s">
        <v>159</v>
      </c>
      <c r="J172" t="s">
        <v>179</v>
      </c>
    </row>
    <row r="173" spans="1:10" ht="15">
      <c r="A173" t="s">
        <v>263</v>
      </c>
      <c r="B173" t="s">
        <v>59</v>
      </c>
      <c r="C173" s="5">
        <v>40816</v>
      </c>
      <c r="D173" t="s">
        <v>210</v>
      </c>
      <c r="E173" t="s">
        <v>153</v>
      </c>
      <c r="F173" s="49">
        <v>500</v>
      </c>
      <c r="G173" t="s">
        <v>178</v>
      </c>
      <c r="J173" t="s">
        <v>179</v>
      </c>
    </row>
    <row r="174" spans="1:10" ht="15">
      <c r="A174" t="s">
        <v>263</v>
      </c>
      <c r="B174" t="s">
        <v>59</v>
      </c>
      <c r="C174" s="5">
        <v>40834</v>
      </c>
      <c r="D174" t="s">
        <v>213</v>
      </c>
      <c r="E174" t="s">
        <v>154</v>
      </c>
      <c r="F174" s="49">
        <v>-1250</v>
      </c>
      <c r="G174" t="s">
        <v>178</v>
      </c>
      <c r="I174" t="s">
        <v>159</v>
      </c>
      <c r="J174" t="s">
        <v>179</v>
      </c>
    </row>
    <row r="175" spans="1:10" ht="15">
      <c r="A175" t="s">
        <v>263</v>
      </c>
      <c r="B175" t="s">
        <v>59</v>
      </c>
      <c r="C175" s="5">
        <v>40837</v>
      </c>
      <c r="D175" t="s">
        <v>216</v>
      </c>
      <c r="E175" t="s">
        <v>154</v>
      </c>
      <c r="F175" s="49">
        <v>-250</v>
      </c>
      <c r="G175" t="s">
        <v>178</v>
      </c>
      <c r="I175" t="s">
        <v>159</v>
      </c>
      <c r="J175" t="s">
        <v>179</v>
      </c>
    </row>
    <row r="176" spans="1:10" ht="15">
      <c r="A176" t="s">
        <v>263</v>
      </c>
      <c r="B176" t="s">
        <v>59</v>
      </c>
      <c r="C176" s="5">
        <v>40864</v>
      </c>
      <c r="D176" t="s">
        <v>232</v>
      </c>
      <c r="E176" t="s">
        <v>231</v>
      </c>
      <c r="F176" s="49">
        <v>-575</v>
      </c>
      <c r="G176" t="s">
        <v>178</v>
      </c>
      <c r="I176" t="s">
        <v>258</v>
      </c>
      <c r="J176" t="s">
        <v>179</v>
      </c>
    </row>
    <row r="177" spans="1:10" ht="15">
      <c r="A177" t="s">
        <v>263</v>
      </c>
      <c r="B177" t="s">
        <v>59</v>
      </c>
      <c r="C177" s="5">
        <v>40864</v>
      </c>
      <c r="D177" t="s">
        <v>230</v>
      </c>
      <c r="E177" t="s">
        <v>231</v>
      </c>
      <c r="F177" s="49">
        <v>-100</v>
      </c>
      <c r="G177" t="s">
        <v>178</v>
      </c>
      <c r="I177" t="s">
        <v>258</v>
      </c>
      <c r="J177" t="s">
        <v>179</v>
      </c>
    </row>
    <row r="178" spans="1:10" ht="15">
      <c r="A178" t="s">
        <v>263</v>
      </c>
      <c r="B178" t="s">
        <v>59</v>
      </c>
      <c r="C178" s="5">
        <v>40908</v>
      </c>
      <c r="D178" t="s">
        <v>268</v>
      </c>
      <c r="E178" t="s">
        <v>231</v>
      </c>
      <c r="F178" s="49">
        <v>-350</v>
      </c>
      <c r="G178" t="s">
        <v>178</v>
      </c>
      <c r="I178" t="s">
        <v>258</v>
      </c>
      <c r="J178" t="s">
        <v>179</v>
      </c>
    </row>
    <row r="179" spans="1:10" ht="15">
      <c r="A179" t="s">
        <v>269</v>
      </c>
      <c r="B179" t="s">
        <v>64</v>
      </c>
      <c r="C179" s="5">
        <v>40588</v>
      </c>
      <c r="D179" t="s">
        <v>265</v>
      </c>
      <c r="E179" t="s">
        <v>141</v>
      </c>
      <c r="F179" s="49">
        <v>-875</v>
      </c>
      <c r="G179" t="s">
        <v>178</v>
      </c>
      <c r="J179" t="s">
        <v>179</v>
      </c>
    </row>
    <row r="180" spans="1:10" ht="15">
      <c r="A180" t="s">
        <v>269</v>
      </c>
      <c r="B180" t="s">
        <v>64</v>
      </c>
      <c r="C180" s="5">
        <v>40588</v>
      </c>
      <c r="D180" t="s">
        <v>265</v>
      </c>
      <c r="E180" t="s">
        <v>66</v>
      </c>
      <c r="F180" s="49">
        <v>875</v>
      </c>
      <c r="G180" t="s">
        <v>178</v>
      </c>
      <c r="J180" t="s">
        <v>179</v>
      </c>
    </row>
    <row r="181" spans="1:10" ht="15">
      <c r="A181" t="s">
        <v>269</v>
      </c>
      <c r="B181" t="s">
        <v>64</v>
      </c>
      <c r="C181" s="5">
        <v>40673</v>
      </c>
      <c r="D181" t="s">
        <v>266</v>
      </c>
      <c r="E181" t="s">
        <v>142</v>
      </c>
      <c r="F181" s="49">
        <v>-6060</v>
      </c>
      <c r="G181" t="s">
        <v>178</v>
      </c>
      <c r="J181" t="s">
        <v>179</v>
      </c>
    </row>
    <row r="182" spans="1:10" ht="15">
      <c r="A182" t="s">
        <v>269</v>
      </c>
      <c r="B182" t="s">
        <v>64</v>
      </c>
      <c r="C182" s="5">
        <v>40673</v>
      </c>
      <c r="D182" t="s">
        <v>270</v>
      </c>
      <c r="E182" t="s">
        <v>142</v>
      </c>
      <c r="F182" s="49">
        <v>6060</v>
      </c>
      <c r="G182" t="s">
        <v>178</v>
      </c>
      <c r="J182" t="s">
        <v>179</v>
      </c>
    </row>
    <row r="183" spans="1:10" ht="15">
      <c r="A183" t="s">
        <v>269</v>
      </c>
      <c r="B183" t="s">
        <v>64</v>
      </c>
      <c r="C183" s="5">
        <v>40738</v>
      </c>
      <c r="D183" t="s">
        <v>267</v>
      </c>
      <c r="E183" t="s">
        <v>140</v>
      </c>
      <c r="F183" s="49">
        <v>-7270</v>
      </c>
      <c r="G183" t="s">
        <v>178</v>
      </c>
      <c r="J183" t="s">
        <v>179</v>
      </c>
    </row>
    <row r="184" spans="1:10" ht="15">
      <c r="A184" t="s">
        <v>269</v>
      </c>
      <c r="B184" t="s">
        <v>64</v>
      </c>
      <c r="C184" s="5">
        <v>40738</v>
      </c>
      <c r="D184" t="s">
        <v>267</v>
      </c>
      <c r="E184" t="s">
        <v>140</v>
      </c>
      <c r="F184" s="49">
        <v>7270</v>
      </c>
      <c r="G184" t="s">
        <v>178</v>
      </c>
      <c r="J184" t="s">
        <v>179</v>
      </c>
    </row>
    <row r="185" spans="1:10" ht="15">
      <c r="A185" t="s">
        <v>269</v>
      </c>
      <c r="B185" t="s">
        <v>64</v>
      </c>
      <c r="C185" s="5">
        <v>40816</v>
      </c>
      <c r="D185" t="s">
        <v>210</v>
      </c>
      <c r="E185" t="s">
        <v>153</v>
      </c>
      <c r="F185" s="49">
        <v>1150</v>
      </c>
      <c r="G185" t="s">
        <v>178</v>
      </c>
      <c r="J185" t="s">
        <v>179</v>
      </c>
    </row>
    <row r="186" spans="1:10" ht="15">
      <c r="A186" t="s">
        <v>269</v>
      </c>
      <c r="B186" t="s">
        <v>64</v>
      </c>
      <c r="C186" s="5">
        <v>40816</v>
      </c>
      <c r="D186" t="s">
        <v>211</v>
      </c>
      <c r="E186" t="s">
        <v>153</v>
      </c>
      <c r="F186" s="49">
        <v>-1150</v>
      </c>
      <c r="G186" t="s">
        <v>178</v>
      </c>
      <c r="J186" t="s">
        <v>179</v>
      </c>
    </row>
    <row r="187" spans="1:10" ht="15">
      <c r="A187" t="s">
        <v>271</v>
      </c>
      <c r="B187" t="s">
        <v>68</v>
      </c>
      <c r="C187" s="5">
        <v>40544</v>
      </c>
      <c r="D187" t="s">
        <v>264</v>
      </c>
      <c r="E187" t="s">
        <v>22</v>
      </c>
      <c r="F187" s="49">
        <v>9950</v>
      </c>
      <c r="G187" t="s">
        <v>178</v>
      </c>
      <c r="J187" t="s">
        <v>179</v>
      </c>
    </row>
    <row r="188" spans="1:10" ht="15">
      <c r="A188" t="s">
        <v>271</v>
      </c>
      <c r="B188" t="s">
        <v>68</v>
      </c>
      <c r="C188" s="5">
        <v>40544</v>
      </c>
      <c r="D188" t="s">
        <v>176</v>
      </c>
      <c r="F188" s="49">
        <v>-9950</v>
      </c>
      <c r="G188" t="s">
        <v>178</v>
      </c>
      <c r="J188" t="s">
        <v>179</v>
      </c>
    </row>
    <row r="189" spans="1:10" ht="15">
      <c r="A189" t="s">
        <v>272</v>
      </c>
      <c r="B189" t="s">
        <v>70</v>
      </c>
      <c r="C189" s="5">
        <v>40544</v>
      </c>
      <c r="D189" t="s">
        <v>176</v>
      </c>
      <c r="F189" s="49">
        <v>-762</v>
      </c>
      <c r="G189" t="s">
        <v>178</v>
      </c>
      <c r="I189" t="s">
        <v>28</v>
      </c>
      <c r="J189" t="s">
        <v>179</v>
      </c>
    </row>
    <row r="190" spans="1:10" ht="15">
      <c r="A190" t="s">
        <v>272</v>
      </c>
      <c r="B190" t="s">
        <v>70</v>
      </c>
      <c r="C190" s="5">
        <v>40544</v>
      </c>
      <c r="D190" t="s">
        <v>176</v>
      </c>
      <c r="F190" s="49">
        <v>762</v>
      </c>
      <c r="G190" t="s">
        <v>178</v>
      </c>
      <c r="J190" t="s">
        <v>179</v>
      </c>
    </row>
    <row r="191" spans="1:10" ht="15">
      <c r="A191" t="s">
        <v>272</v>
      </c>
      <c r="B191" t="s">
        <v>70</v>
      </c>
      <c r="C191" s="5">
        <v>40588</v>
      </c>
      <c r="D191" t="s">
        <v>273</v>
      </c>
      <c r="E191" t="s">
        <v>72</v>
      </c>
      <c r="F191" s="49">
        <v>-8000</v>
      </c>
      <c r="G191" t="s">
        <v>178</v>
      </c>
      <c r="J191" t="s">
        <v>179</v>
      </c>
    </row>
    <row r="192" spans="1:10" ht="15">
      <c r="A192" t="s">
        <v>272</v>
      </c>
      <c r="B192" t="s">
        <v>70</v>
      </c>
      <c r="C192" s="5">
        <v>40588</v>
      </c>
      <c r="D192" t="s">
        <v>265</v>
      </c>
      <c r="E192" t="s">
        <v>66</v>
      </c>
      <c r="F192" s="49">
        <v>-875</v>
      </c>
      <c r="G192" t="s">
        <v>178</v>
      </c>
      <c r="J192" t="s">
        <v>179</v>
      </c>
    </row>
    <row r="193" spans="1:10" ht="15">
      <c r="A193" t="s">
        <v>272</v>
      </c>
      <c r="B193" t="s">
        <v>70</v>
      </c>
      <c r="C193" s="5">
        <v>40588</v>
      </c>
      <c r="D193" t="s">
        <v>182</v>
      </c>
      <c r="E193" t="s">
        <v>27</v>
      </c>
      <c r="F193" s="49">
        <v>8000</v>
      </c>
      <c r="G193" t="s">
        <v>178</v>
      </c>
      <c r="J193" t="s">
        <v>179</v>
      </c>
    </row>
    <row r="194" spans="1:10" ht="15">
      <c r="A194" t="s">
        <v>272</v>
      </c>
      <c r="B194" t="s">
        <v>70</v>
      </c>
      <c r="C194" s="5">
        <v>40603</v>
      </c>
      <c r="D194" t="s">
        <v>183</v>
      </c>
      <c r="E194" t="s">
        <v>20</v>
      </c>
      <c r="F194" s="49">
        <v>875</v>
      </c>
      <c r="G194" t="s">
        <v>178</v>
      </c>
      <c r="J194" t="s">
        <v>179</v>
      </c>
    </row>
    <row r="195" spans="1:10" ht="15">
      <c r="A195" t="s">
        <v>272</v>
      </c>
      <c r="B195" t="s">
        <v>70</v>
      </c>
      <c r="C195" s="5">
        <v>40673</v>
      </c>
      <c r="D195" t="s">
        <v>270</v>
      </c>
      <c r="E195" t="s">
        <v>142</v>
      </c>
      <c r="F195" s="49">
        <v>-6060</v>
      </c>
      <c r="G195" t="s">
        <v>178</v>
      </c>
      <c r="J195" t="s">
        <v>179</v>
      </c>
    </row>
    <row r="196" spans="1:10" ht="15">
      <c r="A196" t="s">
        <v>272</v>
      </c>
      <c r="B196" t="s">
        <v>70</v>
      </c>
      <c r="C196" s="5">
        <v>40673</v>
      </c>
      <c r="D196" t="s">
        <v>274</v>
      </c>
      <c r="E196" t="s">
        <v>143</v>
      </c>
      <c r="F196" s="49">
        <v>-17523</v>
      </c>
      <c r="G196" t="s">
        <v>178</v>
      </c>
      <c r="J196" t="s">
        <v>179</v>
      </c>
    </row>
    <row r="197" spans="1:10" ht="15">
      <c r="A197" t="s">
        <v>272</v>
      </c>
      <c r="B197" t="s">
        <v>70</v>
      </c>
      <c r="C197" s="5">
        <v>40673</v>
      </c>
      <c r="D197" t="s">
        <v>195</v>
      </c>
      <c r="E197" t="s">
        <v>138</v>
      </c>
      <c r="F197" s="49">
        <v>6060</v>
      </c>
      <c r="G197" t="s">
        <v>178</v>
      </c>
      <c r="J197" t="s">
        <v>179</v>
      </c>
    </row>
    <row r="198" spans="1:10" ht="15">
      <c r="A198" t="s">
        <v>272</v>
      </c>
      <c r="B198" t="s">
        <v>70</v>
      </c>
      <c r="C198" s="5">
        <v>40673</v>
      </c>
      <c r="D198" t="s">
        <v>196</v>
      </c>
      <c r="E198" t="s">
        <v>136</v>
      </c>
      <c r="F198" s="49">
        <v>17523</v>
      </c>
      <c r="G198" t="s">
        <v>178</v>
      </c>
      <c r="J198" t="s">
        <v>179</v>
      </c>
    </row>
    <row r="199" spans="1:10" ht="15">
      <c r="A199" t="s">
        <v>272</v>
      </c>
      <c r="B199" t="s">
        <v>70</v>
      </c>
      <c r="C199" s="5">
        <v>40687</v>
      </c>
      <c r="D199" t="s">
        <v>249</v>
      </c>
      <c r="E199" t="s">
        <v>139</v>
      </c>
      <c r="F199" s="49">
        <v>-9077.5</v>
      </c>
      <c r="G199" t="s">
        <v>178</v>
      </c>
      <c r="J199" t="s">
        <v>179</v>
      </c>
    </row>
    <row r="200" spans="1:10" ht="15">
      <c r="A200" t="s">
        <v>272</v>
      </c>
      <c r="B200" t="s">
        <v>70</v>
      </c>
      <c r="C200" s="5">
        <v>40689</v>
      </c>
      <c r="D200" t="s">
        <v>199</v>
      </c>
      <c r="E200" t="s">
        <v>135</v>
      </c>
      <c r="F200" s="49">
        <v>9077.5</v>
      </c>
      <c r="G200" t="s">
        <v>178</v>
      </c>
      <c r="J200" t="s">
        <v>179</v>
      </c>
    </row>
    <row r="201" spans="1:10" ht="15">
      <c r="A201" t="s">
        <v>272</v>
      </c>
      <c r="B201" t="s">
        <v>70</v>
      </c>
      <c r="C201" s="5">
        <v>40738</v>
      </c>
      <c r="D201" t="s">
        <v>267</v>
      </c>
      <c r="E201" t="s">
        <v>140</v>
      </c>
      <c r="F201" s="49">
        <v>-7270</v>
      </c>
      <c r="G201" t="s">
        <v>178</v>
      </c>
      <c r="J201" t="s">
        <v>179</v>
      </c>
    </row>
    <row r="202" spans="1:10" ht="15">
      <c r="A202" t="s">
        <v>272</v>
      </c>
      <c r="B202" t="s">
        <v>70</v>
      </c>
      <c r="C202" s="5">
        <v>40738</v>
      </c>
      <c r="D202" t="s">
        <v>202</v>
      </c>
      <c r="E202" t="s">
        <v>134</v>
      </c>
      <c r="F202" s="49">
        <v>7270</v>
      </c>
      <c r="G202" t="s">
        <v>178</v>
      </c>
      <c r="J202" t="s">
        <v>179</v>
      </c>
    </row>
    <row r="203" spans="1:10" ht="15">
      <c r="A203" t="s">
        <v>272</v>
      </c>
      <c r="B203" t="s">
        <v>70</v>
      </c>
      <c r="C203" s="5">
        <v>40809</v>
      </c>
      <c r="D203" t="s">
        <v>275</v>
      </c>
      <c r="E203" t="s">
        <v>160</v>
      </c>
      <c r="F203" s="49">
        <v>-17574</v>
      </c>
      <c r="G203" t="s">
        <v>178</v>
      </c>
      <c r="J203" t="s">
        <v>179</v>
      </c>
    </row>
    <row r="204" spans="1:10" ht="15">
      <c r="A204" t="s">
        <v>272</v>
      </c>
      <c r="B204" t="s">
        <v>70</v>
      </c>
      <c r="C204" s="5">
        <v>40809</v>
      </c>
      <c r="D204" t="s">
        <v>206</v>
      </c>
      <c r="E204" t="s">
        <v>136</v>
      </c>
      <c r="F204" s="49">
        <v>17574</v>
      </c>
      <c r="G204" t="s">
        <v>178</v>
      </c>
      <c r="J204" t="s">
        <v>179</v>
      </c>
    </row>
    <row r="205" spans="1:10" ht="15">
      <c r="A205" t="s">
        <v>272</v>
      </c>
      <c r="B205" t="s">
        <v>70</v>
      </c>
      <c r="C205" s="5">
        <v>40834</v>
      </c>
      <c r="D205" t="s">
        <v>215</v>
      </c>
      <c r="F205" s="49">
        <v>14567.5</v>
      </c>
      <c r="G205" t="s">
        <v>178</v>
      </c>
      <c r="J205" t="s">
        <v>179</v>
      </c>
    </row>
    <row r="206" spans="1:10" ht="15">
      <c r="A206" t="s">
        <v>272</v>
      </c>
      <c r="B206" t="s">
        <v>70</v>
      </c>
      <c r="C206" s="5">
        <v>40834</v>
      </c>
      <c r="D206" t="s">
        <v>246</v>
      </c>
      <c r="E206" t="s">
        <v>247</v>
      </c>
      <c r="F206" s="49">
        <v>-14567.5</v>
      </c>
      <c r="G206" t="s">
        <v>178</v>
      </c>
      <c r="J206" t="s">
        <v>179</v>
      </c>
    </row>
    <row r="207" spans="1:10" ht="15">
      <c r="A207" t="s">
        <v>272</v>
      </c>
      <c r="B207" t="s">
        <v>70</v>
      </c>
      <c r="C207" s="5">
        <v>40834</v>
      </c>
      <c r="D207" t="s">
        <v>245</v>
      </c>
      <c r="E207" t="s">
        <v>160</v>
      </c>
      <c r="F207" s="49">
        <v>-17574</v>
      </c>
      <c r="G207" t="s">
        <v>178</v>
      </c>
      <c r="J207" t="s">
        <v>179</v>
      </c>
    </row>
    <row r="208" spans="1:10" ht="15">
      <c r="A208" t="s">
        <v>272</v>
      </c>
      <c r="B208" t="s">
        <v>70</v>
      </c>
      <c r="C208" s="5">
        <v>40837</v>
      </c>
      <c r="D208" t="s">
        <v>276</v>
      </c>
      <c r="E208" t="s">
        <v>277</v>
      </c>
      <c r="F208" s="49">
        <v>-1025</v>
      </c>
      <c r="G208" t="s">
        <v>178</v>
      </c>
      <c r="J208" t="s">
        <v>179</v>
      </c>
    </row>
    <row r="209" spans="1:10" ht="15">
      <c r="A209" t="s">
        <v>272</v>
      </c>
      <c r="B209" t="s">
        <v>70</v>
      </c>
      <c r="C209" s="5">
        <v>40837</v>
      </c>
      <c r="D209" t="s">
        <v>218</v>
      </c>
      <c r="E209" t="s">
        <v>219</v>
      </c>
      <c r="F209" s="49">
        <v>1025</v>
      </c>
      <c r="G209" t="s">
        <v>178</v>
      </c>
      <c r="J209" t="s">
        <v>179</v>
      </c>
    </row>
    <row r="210" spans="1:10" ht="15">
      <c r="A210" t="s">
        <v>272</v>
      </c>
      <c r="B210" t="s">
        <v>70</v>
      </c>
      <c r="C210" s="5">
        <v>40842</v>
      </c>
      <c r="D210" t="s">
        <v>222</v>
      </c>
      <c r="E210" t="s">
        <v>136</v>
      </c>
      <c r="F210" s="49">
        <v>17574</v>
      </c>
      <c r="G210" t="s">
        <v>178</v>
      </c>
      <c r="J210" t="s">
        <v>179</v>
      </c>
    </row>
    <row r="211" spans="1:10" ht="15">
      <c r="A211" t="s">
        <v>272</v>
      </c>
      <c r="B211" t="s">
        <v>70</v>
      </c>
      <c r="C211" s="5">
        <v>40848</v>
      </c>
      <c r="D211" t="s">
        <v>254</v>
      </c>
      <c r="E211" t="s">
        <v>278</v>
      </c>
      <c r="F211" s="49">
        <v>-4147</v>
      </c>
      <c r="G211" t="s">
        <v>178</v>
      </c>
      <c r="J211" t="s">
        <v>179</v>
      </c>
    </row>
    <row r="212" spans="1:10" ht="15">
      <c r="A212" t="s">
        <v>272</v>
      </c>
      <c r="B212" t="s">
        <v>70</v>
      </c>
      <c r="C212" s="5">
        <v>40848</v>
      </c>
      <c r="D212" t="s">
        <v>225</v>
      </c>
      <c r="E212" t="s">
        <v>226</v>
      </c>
      <c r="F212" s="49">
        <v>4147</v>
      </c>
      <c r="G212" t="s">
        <v>178</v>
      </c>
      <c r="J212" t="s">
        <v>179</v>
      </c>
    </row>
    <row r="213" spans="1:10" ht="15">
      <c r="A213" t="s">
        <v>272</v>
      </c>
      <c r="B213" t="s">
        <v>70</v>
      </c>
      <c r="C213" s="5">
        <v>40890</v>
      </c>
      <c r="D213" t="s">
        <v>259</v>
      </c>
      <c r="E213" t="s">
        <v>234</v>
      </c>
      <c r="F213" s="49">
        <v>-5106</v>
      </c>
      <c r="G213" t="s">
        <v>178</v>
      </c>
      <c r="J213" t="s">
        <v>179</v>
      </c>
    </row>
    <row r="214" spans="1:10" ht="15">
      <c r="A214" t="s">
        <v>272</v>
      </c>
      <c r="B214" t="s">
        <v>70</v>
      </c>
      <c r="C214" s="5">
        <v>40890</v>
      </c>
      <c r="D214" t="s">
        <v>256</v>
      </c>
      <c r="E214" t="s">
        <v>257</v>
      </c>
      <c r="F214" s="49">
        <v>-3889</v>
      </c>
      <c r="G214" t="s">
        <v>178</v>
      </c>
      <c r="J214" t="s">
        <v>179</v>
      </c>
    </row>
    <row r="215" spans="1:10" ht="15">
      <c r="A215" t="s">
        <v>272</v>
      </c>
      <c r="B215" t="s">
        <v>70</v>
      </c>
      <c r="C215" s="5">
        <v>40890</v>
      </c>
      <c r="D215" t="s">
        <v>260</v>
      </c>
      <c r="E215" t="s">
        <v>279</v>
      </c>
      <c r="F215" s="49">
        <v>-15684.58</v>
      </c>
      <c r="G215" t="s">
        <v>178</v>
      </c>
      <c r="J215" t="s">
        <v>179</v>
      </c>
    </row>
    <row r="216" spans="1:10" ht="15">
      <c r="A216" t="s">
        <v>272</v>
      </c>
      <c r="B216" t="s">
        <v>70</v>
      </c>
      <c r="C216" s="5">
        <v>40890</v>
      </c>
      <c r="D216" t="s">
        <v>237</v>
      </c>
      <c r="E216" t="s">
        <v>238</v>
      </c>
      <c r="F216" s="49">
        <v>3889</v>
      </c>
      <c r="G216" t="s">
        <v>178</v>
      </c>
      <c r="J216" t="s">
        <v>179</v>
      </c>
    </row>
    <row r="217" spans="1:10" ht="15">
      <c r="A217" t="s">
        <v>272</v>
      </c>
      <c r="B217" t="s">
        <v>70</v>
      </c>
      <c r="C217" s="5">
        <v>40890</v>
      </c>
      <c r="D217" t="s">
        <v>235</v>
      </c>
      <c r="E217" t="s">
        <v>236</v>
      </c>
      <c r="F217" s="49">
        <v>15684.58</v>
      </c>
      <c r="G217" t="s">
        <v>178</v>
      </c>
      <c r="J217" t="s">
        <v>179</v>
      </c>
    </row>
    <row r="218" spans="1:10" ht="15">
      <c r="A218" t="s">
        <v>272</v>
      </c>
      <c r="B218" t="s">
        <v>70</v>
      </c>
      <c r="C218" s="5">
        <v>40890</v>
      </c>
      <c r="D218" t="s">
        <v>233</v>
      </c>
      <c r="E218" t="s">
        <v>234</v>
      </c>
      <c r="F218" s="49">
        <v>5106</v>
      </c>
      <c r="G218" t="s">
        <v>178</v>
      </c>
      <c r="J218" t="s">
        <v>179</v>
      </c>
    </row>
    <row r="219" spans="1:10" ht="15">
      <c r="A219" t="s">
        <v>280</v>
      </c>
      <c r="B219" t="s">
        <v>81</v>
      </c>
      <c r="C219" s="5">
        <v>40771</v>
      </c>
      <c r="D219" t="s">
        <v>203</v>
      </c>
      <c r="E219" t="s">
        <v>158</v>
      </c>
      <c r="F219" s="49">
        <v>-7175</v>
      </c>
      <c r="G219" t="s">
        <v>178</v>
      </c>
      <c r="J219" t="s">
        <v>179</v>
      </c>
    </row>
    <row r="220" spans="1:10" ht="15">
      <c r="A220" t="s">
        <v>280</v>
      </c>
      <c r="B220" t="s">
        <v>81</v>
      </c>
      <c r="C220" s="5">
        <v>40771</v>
      </c>
      <c r="D220" t="s">
        <v>204</v>
      </c>
      <c r="E220" t="s">
        <v>157</v>
      </c>
      <c r="F220" s="49">
        <v>-7175</v>
      </c>
      <c r="G220" t="s">
        <v>178</v>
      </c>
      <c r="J220" t="s">
        <v>179</v>
      </c>
    </row>
    <row r="221" spans="1:10" ht="15">
      <c r="A221" t="s">
        <v>280</v>
      </c>
      <c r="B221" t="s">
        <v>81</v>
      </c>
      <c r="C221" s="5">
        <v>40812</v>
      </c>
      <c r="D221" t="s">
        <v>207</v>
      </c>
      <c r="E221" t="s">
        <v>156</v>
      </c>
      <c r="F221" s="49">
        <v>-7175</v>
      </c>
      <c r="G221" t="s">
        <v>178</v>
      </c>
      <c r="J221" t="s">
        <v>179</v>
      </c>
    </row>
    <row r="222" spans="1:10" ht="15">
      <c r="A222" t="s">
        <v>280</v>
      </c>
      <c r="B222" t="s">
        <v>81</v>
      </c>
      <c r="C222" s="5">
        <v>40812</v>
      </c>
      <c r="D222" t="s">
        <v>208</v>
      </c>
      <c r="E222" t="s">
        <v>155</v>
      </c>
      <c r="F222" s="49">
        <v>-7175</v>
      </c>
      <c r="G222" t="s">
        <v>178</v>
      </c>
      <c r="J222" t="s">
        <v>179</v>
      </c>
    </row>
    <row r="223" spans="1:10" ht="15">
      <c r="A223" t="s">
        <v>281</v>
      </c>
      <c r="B223" t="s">
        <v>74</v>
      </c>
      <c r="C223" s="5">
        <v>40578</v>
      </c>
      <c r="D223" t="s">
        <v>180</v>
      </c>
      <c r="E223" t="s">
        <v>11</v>
      </c>
      <c r="F223" s="49">
        <v>-500</v>
      </c>
      <c r="G223" t="s">
        <v>178</v>
      </c>
      <c r="J223" t="s">
        <v>179</v>
      </c>
    </row>
    <row r="224" spans="1:10" ht="15">
      <c r="A224" t="s">
        <v>281</v>
      </c>
      <c r="B224" t="s">
        <v>74</v>
      </c>
      <c r="C224" s="5">
        <v>40612</v>
      </c>
      <c r="D224" t="s">
        <v>184</v>
      </c>
      <c r="E224" t="s">
        <v>11</v>
      </c>
      <c r="F224" s="49">
        <v>-250</v>
      </c>
      <c r="G224" t="s">
        <v>178</v>
      </c>
      <c r="J224" t="s">
        <v>179</v>
      </c>
    </row>
    <row r="225" spans="1:10" ht="15">
      <c r="A225" t="s">
        <v>281</v>
      </c>
      <c r="B225" t="s">
        <v>74</v>
      </c>
      <c r="C225" s="5">
        <v>40640</v>
      </c>
      <c r="D225" t="s">
        <v>188</v>
      </c>
      <c r="E225" t="s">
        <v>11</v>
      </c>
      <c r="F225" s="49">
        <v>-250</v>
      </c>
      <c r="G225" t="s">
        <v>178</v>
      </c>
      <c r="J225" t="s">
        <v>179</v>
      </c>
    </row>
    <row r="226" spans="1:10" ht="15">
      <c r="A226" t="s">
        <v>281</v>
      </c>
      <c r="B226" t="s">
        <v>74</v>
      </c>
      <c r="C226" s="5">
        <v>40816</v>
      </c>
      <c r="D226" t="s">
        <v>210</v>
      </c>
      <c r="E226" t="s">
        <v>11</v>
      </c>
      <c r="F226" s="49">
        <v>-10000</v>
      </c>
      <c r="G226" t="s">
        <v>178</v>
      </c>
      <c r="J226" t="s">
        <v>179</v>
      </c>
    </row>
    <row r="227" spans="1:10" ht="15">
      <c r="A227" t="s">
        <v>281</v>
      </c>
      <c r="B227" t="s">
        <v>74</v>
      </c>
      <c r="C227" s="5">
        <v>40834</v>
      </c>
      <c r="D227" t="s">
        <v>212</v>
      </c>
      <c r="E227" t="s">
        <v>11</v>
      </c>
      <c r="F227" s="49">
        <v>9000</v>
      </c>
      <c r="G227" t="s">
        <v>178</v>
      </c>
      <c r="J227" t="s">
        <v>179</v>
      </c>
    </row>
    <row r="228" spans="1:10" ht="15">
      <c r="A228" t="s">
        <v>281</v>
      </c>
      <c r="B228" t="s">
        <v>74</v>
      </c>
      <c r="C228" s="5">
        <v>40834</v>
      </c>
      <c r="D228" t="s">
        <v>214</v>
      </c>
      <c r="E228" t="s">
        <v>11</v>
      </c>
      <c r="F228" s="49">
        <v>-1250</v>
      </c>
      <c r="G228" t="s">
        <v>178</v>
      </c>
      <c r="J228" t="s">
        <v>179</v>
      </c>
    </row>
    <row r="229" spans="1:10" ht="15">
      <c r="A229" t="s">
        <v>281</v>
      </c>
      <c r="B229" t="s">
        <v>74</v>
      </c>
      <c r="C229" s="5">
        <v>40834</v>
      </c>
      <c r="D229" t="s">
        <v>213</v>
      </c>
      <c r="E229" t="s">
        <v>11</v>
      </c>
      <c r="F229" s="49">
        <v>-9000</v>
      </c>
      <c r="G229" t="s">
        <v>178</v>
      </c>
      <c r="J229" t="s">
        <v>179</v>
      </c>
    </row>
    <row r="230" spans="1:10" ht="15">
      <c r="A230" t="s">
        <v>281</v>
      </c>
      <c r="B230" t="s">
        <v>74</v>
      </c>
      <c r="C230" s="5">
        <v>40837</v>
      </c>
      <c r="D230" t="s">
        <v>216</v>
      </c>
      <c r="E230" t="s">
        <v>11</v>
      </c>
      <c r="F230" s="49">
        <v>-3250</v>
      </c>
      <c r="G230" t="s">
        <v>178</v>
      </c>
      <c r="J230" t="s">
        <v>179</v>
      </c>
    </row>
    <row r="231" spans="1:10" ht="15">
      <c r="A231" t="s">
        <v>281</v>
      </c>
      <c r="B231" t="s">
        <v>74</v>
      </c>
      <c r="C231" s="5">
        <v>40840</v>
      </c>
      <c r="D231" t="s">
        <v>220</v>
      </c>
      <c r="E231" t="s">
        <v>11</v>
      </c>
      <c r="F231" s="49">
        <v>-750</v>
      </c>
      <c r="G231" t="s">
        <v>178</v>
      </c>
      <c r="J231" t="s">
        <v>179</v>
      </c>
    </row>
    <row r="232" spans="1:10" ht="15">
      <c r="A232" t="s">
        <v>281</v>
      </c>
      <c r="B232" t="s">
        <v>74</v>
      </c>
      <c r="C232" s="5">
        <v>40842</v>
      </c>
      <c r="D232" t="s">
        <v>221</v>
      </c>
      <c r="E232" t="s">
        <v>11</v>
      </c>
      <c r="F232" s="49">
        <v>-750</v>
      </c>
      <c r="G232" t="s">
        <v>178</v>
      </c>
      <c r="J232" t="s">
        <v>179</v>
      </c>
    </row>
    <row r="233" spans="1:10" ht="15">
      <c r="A233" t="s">
        <v>281</v>
      </c>
      <c r="B233" t="s">
        <v>74</v>
      </c>
      <c r="C233" s="5">
        <v>40844</v>
      </c>
      <c r="D233" t="s">
        <v>223</v>
      </c>
      <c r="E233" t="s">
        <v>11</v>
      </c>
      <c r="F233" s="49">
        <v>-250</v>
      </c>
      <c r="G233" t="s">
        <v>178</v>
      </c>
      <c r="J233" t="s">
        <v>179</v>
      </c>
    </row>
    <row r="234" spans="1:10" ht="15">
      <c r="A234" t="s">
        <v>281</v>
      </c>
      <c r="B234" t="s">
        <v>74</v>
      </c>
      <c r="C234" s="5">
        <v>40848</v>
      </c>
      <c r="D234" t="s">
        <v>224</v>
      </c>
      <c r="E234" t="s">
        <v>11</v>
      </c>
      <c r="F234" s="49">
        <v>-4000</v>
      </c>
      <c r="G234" t="s">
        <v>178</v>
      </c>
      <c r="J234" t="s">
        <v>179</v>
      </c>
    </row>
    <row r="235" spans="1:10" ht="15">
      <c r="A235" t="s">
        <v>281</v>
      </c>
      <c r="B235" t="s">
        <v>74</v>
      </c>
      <c r="C235" s="5">
        <v>40849</v>
      </c>
      <c r="D235" t="s">
        <v>227</v>
      </c>
      <c r="E235" t="s">
        <v>11</v>
      </c>
      <c r="F235" s="49">
        <v>-1000</v>
      </c>
      <c r="G235" t="s">
        <v>178</v>
      </c>
      <c r="J235" t="s">
        <v>179</v>
      </c>
    </row>
    <row r="236" spans="1:10" ht="15">
      <c r="A236" t="s">
        <v>281</v>
      </c>
      <c r="B236" t="s">
        <v>74</v>
      </c>
      <c r="C236" s="5">
        <v>40850</v>
      </c>
      <c r="D236" t="s">
        <v>228</v>
      </c>
      <c r="E236" t="s">
        <v>11</v>
      </c>
      <c r="F236" s="49">
        <v>-750</v>
      </c>
      <c r="G236" t="s">
        <v>178</v>
      </c>
      <c r="J236" t="s">
        <v>179</v>
      </c>
    </row>
    <row r="237" spans="1:10" ht="15">
      <c r="A237" t="s">
        <v>281</v>
      </c>
      <c r="B237" t="s">
        <v>74</v>
      </c>
      <c r="C237" s="5">
        <v>40851</v>
      </c>
      <c r="D237" t="s">
        <v>229</v>
      </c>
      <c r="E237" t="s">
        <v>11</v>
      </c>
      <c r="F237" s="49">
        <v>-750</v>
      </c>
      <c r="G237" t="s">
        <v>178</v>
      </c>
      <c r="J237" t="s">
        <v>179</v>
      </c>
    </row>
    <row r="238" spans="1:10" ht="15">
      <c r="A238" t="s">
        <v>281</v>
      </c>
      <c r="B238" t="s">
        <v>74</v>
      </c>
      <c r="C238" s="5">
        <v>40864</v>
      </c>
      <c r="D238" t="s">
        <v>232</v>
      </c>
      <c r="E238" t="s">
        <v>11</v>
      </c>
      <c r="F238" s="49">
        <v>-250</v>
      </c>
      <c r="G238" t="s">
        <v>178</v>
      </c>
      <c r="J238" t="s">
        <v>179</v>
      </c>
    </row>
    <row r="239" spans="1:10" ht="15">
      <c r="A239" t="s">
        <v>281</v>
      </c>
      <c r="B239" t="s">
        <v>74</v>
      </c>
      <c r="C239" s="5">
        <v>40899</v>
      </c>
      <c r="D239" t="s">
        <v>241</v>
      </c>
      <c r="E239" t="s">
        <v>11</v>
      </c>
      <c r="F239" s="49">
        <v>-750</v>
      </c>
      <c r="G239" t="s">
        <v>178</v>
      </c>
      <c r="J239" t="s">
        <v>179</v>
      </c>
    </row>
    <row r="240" spans="1:10" ht="15">
      <c r="A240" t="s">
        <v>281</v>
      </c>
      <c r="B240" t="s">
        <v>74</v>
      </c>
      <c r="C240" s="5">
        <v>40908</v>
      </c>
      <c r="D240" t="s">
        <v>268</v>
      </c>
      <c r="E240" t="s">
        <v>11</v>
      </c>
      <c r="F240" s="49">
        <v>1750</v>
      </c>
      <c r="G240" t="s">
        <v>178</v>
      </c>
      <c r="J240" t="s">
        <v>179</v>
      </c>
    </row>
    <row r="241" spans="1:10" ht="15">
      <c r="A241" t="s">
        <v>282</v>
      </c>
      <c r="B241" t="s">
        <v>86</v>
      </c>
      <c r="C241" s="5">
        <v>40581</v>
      </c>
      <c r="D241" t="s">
        <v>266</v>
      </c>
      <c r="E241" t="s">
        <v>152</v>
      </c>
      <c r="F241" s="49">
        <v>-375</v>
      </c>
      <c r="G241" t="s">
        <v>178</v>
      </c>
      <c r="J241" t="s">
        <v>179</v>
      </c>
    </row>
    <row r="242" spans="1:10" ht="15">
      <c r="A242" t="s">
        <v>282</v>
      </c>
      <c r="B242" t="s">
        <v>86</v>
      </c>
      <c r="C242" s="5">
        <v>40581</v>
      </c>
      <c r="D242" t="s">
        <v>266</v>
      </c>
      <c r="E242" t="s">
        <v>152</v>
      </c>
      <c r="F242" s="49">
        <v>375</v>
      </c>
      <c r="G242" t="s">
        <v>178</v>
      </c>
      <c r="J242" t="s">
        <v>179</v>
      </c>
    </row>
    <row r="243" spans="1:10" ht="15">
      <c r="A243" t="s">
        <v>282</v>
      </c>
      <c r="B243" t="s">
        <v>86</v>
      </c>
      <c r="C243" s="5">
        <v>40890</v>
      </c>
      <c r="D243" t="s">
        <v>260</v>
      </c>
      <c r="E243" t="s">
        <v>283</v>
      </c>
      <c r="F243" s="49">
        <v>3848</v>
      </c>
      <c r="G243" t="s">
        <v>178</v>
      </c>
      <c r="J243" t="s">
        <v>179</v>
      </c>
    </row>
    <row r="244" spans="1:10" ht="15">
      <c r="A244" t="s">
        <v>284</v>
      </c>
      <c r="B244" t="s">
        <v>76</v>
      </c>
      <c r="C244" s="5">
        <v>40578</v>
      </c>
      <c r="D244" t="s">
        <v>180</v>
      </c>
      <c r="E244" t="s">
        <v>16</v>
      </c>
      <c r="F244" s="49">
        <v>108</v>
      </c>
      <c r="G244" t="s">
        <v>178</v>
      </c>
      <c r="J244" t="s">
        <v>179</v>
      </c>
    </row>
    <row r="245" spans="1:10" ht="15">
      <c r="A245" t="s">
        <v>284</v>
      </c>
      <c r="B245" t="s">
        <v>76</v>
      </c>
      <c r="C245" s="5">
        <v>40620</v>
      </c>
      <c r="D245" t="s">
        <v>185</v>
      </c>
      <c r="E245" t="s">
        <v>16</v>
      </c>
      <c r="F245" s="49">
        <v>2</v>
      </c>
      <c r="G245" t="s">
        <v>178</v>
      </c>
      <c r="J245" t="s">
        <v>179</v>
      </c>
    </row>
    <row r="246" spans="1:10" ht="15">
      <c r="A246" t="s">
        <v>284</v>
      </c>
      <c r="B246" t="s">
        <v>76</v>
      </c>
      <c r="C246" s="5">
        <v>40647</v>
      </c>
      <c r="D246" t="s">
        <v>189</v>
      </c>
      <c r="E246" t="s">
        <v>16</v>
      </c>
      <c r="F246" s="49">
        <v>100</v>
      </c>
      <c r="G246" t="s">
        <v>178</v>
      </c>
      <c r="J246" t="s">
        <v>179</v>
      </c>
    </row>
    <row r="247" spans="1:10" ht="15">
      <c r="A247" t="s">
        <v>284</v>
      </c>
      <c r="B247" t="s">
        <v>76</v>
      </c>
      <c r="C247" s="5">
        <v>40676</v>
      </c>
      <c r="D247" t="s">
        <v>197</v>
      </c>
      <c r="E247" t="s">
        <v>16</v>
      </c>
      <c r="F247" s="49">
        <v>2</v>
      </c>
      <c r="G247" t="s">
        <v>178</v>
      </c>
      <c r="J247" t="s">
        <v>179</v>
      </c>
    </row>
    <row r="248" spans="1:10" ht="15">
      <c r="A248" t="s">
        <v>284</v>
      </c>
      <c r="B248" t="s">
        <v>76</v>
      </c>
      <c r="C248" s="5">
        <v>40710</v>
      </c>
      <c r="D248" t="s">
        <v>200</v>
      </c>
      <c r="E248" t="s">
        <v>16</v>
      </c>
      <c r="F248" s="49">
        <v>2</v>
      </c>
      <c r="G248" t="s">
        <v>178</v>
      </c>
      <c r="J248" t="s">
        <v>179</v>
      </c>
    </row>
    <row r="249" spans="1:10" ht="15">
      <c r="A249" t="s">
        <v>284</v>
      </c>
      <c r="B249" t="s">
        <v>76</v>
      </c>
      <c r="C249" s="5">
        <v>40735</v>
      </c>
      <c r="D249" t="s">
        <v>201</v>
      </c>
      <c r="E249" t="s">
        <v>16</v>
      </c>
      <c r="F249" s="49">
        <v>100</v>
      </c>
      <c r="G249" t="s">
        <v>178</v>
      </c>
      <c r="J249" t="s">
        <v>179</v>
      </c>
    </row>
    <row r="250" spans="1:10" ht="15">
      <c r="A250" t="s">
        <v>284</v>
      </c>
      <c r="B250" t="s">
        <v>76</v>
      </c>
      <c r="C250" s="5">
        <v>40834</v>
      </c>
      <c r="D250" t="s">
        <v>213</v>
      </c>
      <c r="E250" t="s">
        <v>16</v>
      </c>
      <c r="F250" s="49">
        <v>104</v>
      </c>
      <c r="G250" t="s">
        <v>178</v>
      </c>
      <c r="J250" t="s">
        <v>179</v>
      </c>
    </row>
    <row r="251" spans="1:10" ht="15">
      <c r="A251" t="s">
        <v>284</v>
      </c>
      <c r="B251" t="s">
        <v>76</v>
      </c>
      <c r="C251" s="5">
        <v>40864</v>
      </c>
      <c r="D251" t="s">
        <v>232</v>
      </c>
      <c r="E251" t="s">
        <v>16</v>
      </c>
      <c r="F251" s="49">
        <v>6</v>
      </c>
      <c r="G251" t="s">
        <v>178</v>
      </c>
      <c r="J251" t="s">
        <v>179</v>
      </c>
    </row>
    <row r="252" spans="1:10" ht="15">
      <c r="A252" t="s">
        <v>284</v>
      </c>
      <c r="B252" t="s">
        <v>76</v>
      </c>
      <c r="C252" s="5">
        <v>40890</v>
      </c>
      <c r="D252" t="s">
        <v>260</v>
      </c>
      <c r="E252" t="s">
        <v>285</v>
      </c>
      <c r="F252" s="49">
        <v>125</v>
      </c>
      <c r="G252" t="s">
        <v>178</v>
      </c>
      <c r="J252" t="s">
        <v>179</v>
      </c>
    </row>
    <row r="253" spans="1:10" ht="15">
      <c r="A253" t="s">
        <v>284</v>
      </c>
      <c r="B253" t="s">
        <v>76</v>
      </c>
      <c r="C253" s="5">
        <v>40898</v>
      </c>
      <c r="D253" t="s">
        <v>239</v>
      </c>
      <c r="E253" t="s">
        <v>16</v>
      </c>
      <c r="F253" s="49">
        <v>30</v>
      </c>
      <c r="G253" t="s">
        <v>178</v>
      </c>
      <c r="J253" t="s">
        <v>179</v>
      </c>
    </row>
    <row r="254" spans="1:10" ht="15">
      <c r="A254" t="s">
        <v>284</v>
      </c>
      <c r="B254" t="s">
        <v>76</v>
      </c>
      <c r="C254" s="5">
        <v>40899</v>
      </c>
      <c r="D254" t="s">
        <v>241</v>
      </c>
      <c r="E254" t="s">
        <v>16</v>
      </c>
      <c r="F254" s="49">
        <v>4</v>
      </c>
      <c r="G254" t="s">
        <v>178</v>
      </c>
      <c r="J254" t="s">
        <v>179</v>
      </c>
    </row>
    <row r="255" spans="1:10" ht="15">
      <c r="A255" t="s">
        <v>286</v>
      </c>
      <c r="B255" t="s">
        <v>287</v>
      </c>
      <c r="C255" s="5">
        <v>40848</v>
      </c>
      <c r="D255" t="s">
        <v>254</v>
      </c>
      <c r="E255" t="s">
        <v>288</v>
      </c>
      <c r="F255" s="49">
        <v>777</v>
      </c>
      <c r="G255" t="s">
        <v>178</v>
      </c>
      <c r="I255" t="s">
        <v>29</v>
      </c>
      <c r="J255" t="s">
        <v>179</v>
      </c>
    </row>
    <row r="256" spans="1:10" ht="15">
      <c r="A256" t="s">
        <v>289</v>
      </c>
      <c r="B256" t="s">
        <v>290</v>
      </c>
      <c r="C256" s="5">
        <v>40890</v>
      </c>
      <c r="D256" t="s">
        <v>260</v>
      </c>
      <c r="E256" t="s">
        <v>291</v>
      </c>
      <c r="F256" s="49">
        <v>9480.63</v>
      </c>
      <c r="G256" t="s">
        <v>178</v>
      </c>
      <c r="J256" t="s">
        <v>179</v>
      </c>
    </row>
    <row r="257" spans="1:10" ht="15">
      <c r="A257" t="s">
        <v>292</v>
      </c>
      <c r="B257" t="s">
        <v>91</v>
      </c>
      <c r="C257" s="5">
        <v>40581</v>
      </c>
      <c r="D257" t="s">
        <v>266</v>
      </c>
      <c r="E257" t="s">
        <v>152</v>
      </c>
      <c r="F257" s="49">
        <v>-375</v>
      </c>
      <c r="G257" t="s">
        <v>178</v>
      </c>
      <c r="J257" t="s">
        <v>179</v>
      </c>
    </row>
    <row r="258" spans="1:10" ht="15">
      <c r="A258" t="s">
        <v>292</v>
      </c>
      <c r="B258" t="s">
        <v>91</v>
      </c>
      <c r="C258" s="5">
        <v>40581</v>
      </c>
      <c r="D258" t="s">
        <v>266</v>
      </c>
      <c r="E258" t="s">
        <v>152</v>
      </c>
      <c r="F258" s="49">
        <v>375</v>
      </c>
      <c r="G258" t="s">
        <v>178</v>
      </c>
      <c r="J258" t="s">
        <v>179</v>
      </c>
    </row>
    <row r="259" spans="1:10" ht="15">
      <c r="A259" t="s">
        <v>292</v>
      </c>
      <c r="B259" t="s">
        <v>91</v>
      </c>
      <c r="C259" s="5">
        <v>40837</v>
      </c>
      <c r="D259" t="s">
        <v>276</v>
      </c>
      <c r="E259" t="s">
        <v>277</v>
      </c>
      <c r="F259" s="49">
        <v>1025</v>
      </c>
      <c r="G259" t="s">
        <v>178</v>
      </c>
      <c r="J259" t="s">
        <v>179</v>
      </c>
    </row>
    <row r="260" spans="1:10" ht="15">
      <c r="A260" t="s">
        <v>293</v>
      </c>
      <c r="B260" t="s">
        <v>78</v>
      </c>
      <c r="C260" s="5">
        <v>40544</v>
      </c>
      <c r="D260" t="s">
        <v>264</v>
      </c>
      <c r="E260" t="s">
        <v>22</v>
      </c>
      <c r="F260" s="49">
        <v>-7960</v>
      </c>
      <c r="G260" t="s">
        <v>178</v>
      </c>
      <c r="I260" t="s">
        <v>61</v>
      </c>
      <c r="J260" t="s">
        <v>179</v>
      </c>
    </row>
    <row r="261" spans="1:10" ht="15">
      <c r="A261" t="s">
        <v>293</v>
      </c>
      <c r="B261" t="s">
        <v>78</v>
      </c>
      <c r="C261" s="5">
        <v>40578</v>
      </c>
      <c r="D261" t="s">
        <v>180</v>
      </c>
      <c r="E261" t="s">
        <v>22</v>
      </c>
      <c r="F261" s="49">
        <v>-12600</v>
      </c>
      <c r="G261" t="s">
        <v>178</v>
      </c>
      <c r="I261" t="s">
        <v>61</v>
      </c>
      <c r="J261" t="s">
        <v>179</v>
      </c>
    </row>
    <row r="262" spans="1:10" ht="15">
      <c r="A262" t="s">
        <v>293</v>
      </c>
      <c r="B262" t="s">
        <v>78</v>
      </c>
      <c r="C262" s="5">
        <v>40583</v>
      </c>
      <c r="D262" t="s">
        <v>181</v>
      </c>
      <c r="E262" t="s">
        <v>22</v>
      </c>
      <c r="F262" s="49">
        <v>-2520</v>
      </c>
      <c r="G262" t="s">
        <v>178</v>
      </c>
      <c r="I262" t="s">
        <v>61</v>
      </c>
      <c r="J262" t="s">
        <v>179</v>
      </c>
    </row>
    <row r="263" spans="1:10" ht="15">
      <c r="A263" t="s">
        <v>293</v>
      </c>
      <c r="B263" t="s">
        <v>78</v>
      </c>
      <c r="C263" s="5">
        <v>40632</v>
      </c>
      <c r="D263" t="s">
        <v>186</v>
      </c>
      <c r="E263" t="s">
        <v>22</v>
      </c>
      <c r="F263" s="49">
        <v>-1160</v>
      </c>
      <c r="G263" t="s">
        <v>178</v>
      </c>
      <c r="I263" t="s">
        <v>61</v>
      </c>
      <c r="J263" t="s">
        <v>179</v>
      </c>
    </row>
    <row r="264" spans="1:10" ht="15">
      <c r="A264" t="s">
        <v>293</v>
      </c>
      <c r="B264" t="s">
        <v>78</v>
      </c>
      <c r="C264" s="5">
        <v>40632</v>
      </c>
      <c r="D264" t="s">
        <v>187</v>
      </c>
      <c r="E264" t="s">
        <v>14</v>
      </c>
      <c r="F264" s="49">
        <v>-2160</v>
      </c>
      <c r="G264" t="s">
        <v>178</v>
      </c>
      <c r="I264" t="s">
        <v>60</v>
      </c>
      <c r="J264" t="s">
        <v>179</v>
      </c>
    </row>
    <row r="265" spans="1:10" ht="15">
      <c r="A265" t="s">
        <v>293</v>
      </c>
      <c r="B265" t="s">
        <v>78</v>
      </c>
      <c r="C265" s="5">
        <v>40640</v>
      </c>
      <c r="D265" t="s">
        <v>188</v>
      </c>
      <c r="E265" t="s">
        <v>12</v>
      </c>
      <c r="F265" s="49">
        <v>-2160</v>
      </c>
      <c r="G265" t="s">
        <v>178</v>
      </c>
      <c r="I265" t="s">
        <v>60</v>
      </c>
      <c r="J265" t="s">
        <v>179</v>
      </c>
    </row>
    <row r="266" spans="1:10" ht="15">
      <c r="A266" t="s">
        <v>293</v>
      </c>
      <c r="B266" t="s">
        <v>78</v>
      </c>
      <c r="C266" s="5">
        <v>40659</v>
      </c>
      <c r="D266" t="s">
        <v>190</v>
      </c>
      <c r="E266" t="s">
        <v>12</v>
      </c>
      <c r="F266" s="49">
        <v>-2360</v>
      </c>
      <c r="G266" t="s">
        <v>178</v>
      </c>
      <c r="J266" t="s">
        <v>179</v>
      </c>
    </row>
    <row r="267" spans="1:10" ht="15">
      <c r="A267" t="s">
        <v>293</v>
      </c>
      <c r="B267" t="s">
        <v>78</v>
      </c>
      <c r="C267" s="5">
        <v>40660</v>
      </c>
      <c r="D267" t="s">
        <v>191</v>
      </c>
      <c r="E267" t="s">
        <v>12</v>
      </c>
      <c r="F267" s="49">
        <v>-4520</v>
      </c>
      <c r="G267" t="s">
        <v>178</v>
      </c>
      <c r="I267" t="s">
        <v>60</v>
      </c>
      <c r="J267" t="s">
        <v>179</v>
      </c>
    </row>
    <row r="268" spans="1:10" ht="15">
      <c r="A268" t="s">
        <v>293</v>
      </c>
      <c r="B268" t="s">
        <v>78</v>
      </c>
      <c r="C268" s="5">
        <v>40661</v>
      </c>
      <c r="D268" t="s">
        <v>192</v>
      </c>
      <c r="E268" t="s">
        <v>137</v>
      </c>
      <c r="F268" s="49">
        <v>-6680</v>
      </c>
      <c r="G268" t="s">
        <v>178</v>
      </c>
      <c r="I268" t="s">
        <v>60</v>
      </c>
      <c r="J268" t="s">
        <v>179</v>
      </c>
    </row>
    <row r="269" spans="1:10" ht="15">
      <c r="A269" t="s">
        <v>293</v>
      </c>
      <c r="B269" t="s">
        <v>78</v>
      </c>
      <c r="C269" s="5">
        <v>40668</v>
      </c>
      <c r="D269" t="s">
        <v>193</v>
      </c>
      <c r="E269" t="s">
        <v>12</v>
      </c>
      <c r="F269" s="49">
        <v>-4520</v>
      </c>
      <c r="G269" t="s">
        <v>178</v>
      </c>
      <c r="I269" t="s">
        <v>60</v>
      </c>
      <c r="J269" t="s">
        <v>179</v>
      </c>
    </row>
    <row r="270" spans="1:10" ht="15">
      <c r="A270" t="s">
        <v>293</v>
      </c>
      <c r="B270" t="s">
        <v>78</v>
      </c>
      <c r="C270" s="5">
        <v>40672</v>
      </c>
      <c r="D270" t="s">
        <v>194</v>
      </c>
      <c r="E270" t="s">
        <v>12</v>
      </c>
      <c r="F270" s="49">
        <v>-2160</v>
      </c>
      <c r="G270" t="s">
        <v>178</v>
      </c>
      <c r="I270" t="s">
        <v>60</v>
      </c>
      <c r="J270" t="s">
        <v>179</v>
      </c>
    </row>
    <row r="271" spans="1:10" ht="15">
      <c r="A271" t="s">
        <v>293</v>
      </c>
      <c r="B271" t="s">
        <v>78</v>
      </c>
      <c r="C271" s="5">
        <v>40676</v>
      </c>
      <c r="D271" t="s">
        <v>197</v>
      </c>
      <c r="E271" t="s">
        <v>12</v>
      </c>
      <c r="F271" s="49">
        <v>-2160</v>
      </c>
      <c r="G271" t="s">
        <v>178</v>
      </c>
      <c r="I271" t="s">
        <v>60</v>
      </c>
      <c r="J271" t="s">
        <v>179</v>
      </c>
    </row>
    <row r="272" spans="1:10" ht="15">
      <c r="A272" t="s">
        <v>293</v>
      </c>
      <c r="B272" t="s">
        <v>78</v>
      </c>
      <c r="C272" s="5">
        <v>40680</v>
      </c>
      <c r="D272" t="s">
        <v>198</v>
      </c>
      <c r="E272" t="s">
        <v>14</v>
      </c>
      <c r="F272" s="49">
        <v>-2360</v>
      </c>
      <c r="G272" t="s">
        <v>178</v>
      </c>
      <c r="I272" t="s">
        <v>60</v>
      </c>
      <c r="J272" t="s">
        <v>179</v>
      </c>
    </row>
    <row r="273" spans="1:10" ht="15">
      <c r="A273" t="s">
        <v>293</v>
      </c>
      <c r="B273" t="s">
        <v>78</v>
      </c>
      <c r="C273" s="5">
        <v>40802</v>
      </c>
      <c r="D273" t="s">
        <v>205</v>
      </c>
      <c r="E273" t="s">
        <v>154</v>
      </c>
      <c r="F273" s="49">
        <v>-500</v>
      </c>
      <c r="G273" t="s">
        <v>178</v>
      </c>
      <c r="I273" t="s">
        <v>159</v>
      </c>
      <c r="J273" t="s">
        <v>179</v>
      </c>
    </row>
    <row r="274" spans="1:10" ht="15">
      <c r="A274" t="s">
        <v>293</v>
      </c>
      <c r="B274" t="s">
        <v>78</v>
      </c>
      <c r="C274" s="5">
        <v>40813</v>
      </c>
      <c r="D274" t="s">
        <v>209</v>
      </c>
      <c r="E274" t="s">
        <v>154</v>
      </c>
      <c r="F274" s="49">
        <v>-1500</v>
      </c>
      <c r="G274" t="s">
        <v>178</v>
      </c>
      <c r="I274" t="s">
        <v>159</v>
      </c>
      <c r="J274" t="s">
        <v>179</v>
      </c>
    </row>
    <row r="275" spans="1:10" ht="15">
      <c r="A275" t="s">
        <v>293</v>
      </c>
      <c r="B275" t="s">
        <v>78</v>
      </c>
      <c r="C275" s="5">
        <v>40834</v>
      </c>
      <c r="D275" t="s">
        <v>213</v>
      </c>
      <c r="E275" t="s">
        <v>154</v>
      </c>
      <c r="F275" s="49">
        <v>-5000</v>
      </c>
      <c r="G275" t="s">
        <v>178</v>
      </c>
      <c r="I275" t="s">
        <v>159</v>
      </c>
      <c r="J275" t="s">
        <v>179</v>
      </c>
    </row>
    <row r="276" spans="1:10" ht="15">
      <c r="A276" t="s">
        <v>293</v>
      </c>
      <c r="B276" t="s">
        <v>78</v>
      </c>
      <c r="C276" s="5">
        <v>40837</v>
      </c>
      <c r="D276" t="s">
        <v>216</v>
      </c>
      <c r="E276" t="s">
        <v>154</v>
      </c>
      <c r="F276" s="49">
        <v>-1000</v>
      </c>
      <c r="G276" t="s">
        <v>178</v>
      </c>
      <c r="I276" t="s">
        <v>159</v>
      </c>
      <c r="J276" t="s">
        <v>179</v>
      </c>
    </row>
    <row r="277" spans="1:10" ht="15">
      <c r="A277" t="s">
        <v>293</v>
      </c>
      <c r="B277" t="s">
        <v>78</v>
      </c>
      <c r="C277" s="5">
        <v>40864</v>
      </c>
      <c r="D277" t="s">
        <v>230</v>
      </c>
      <c r="E277" t="s">
        <v>231</v>
      </c>
      <c r="F277" s="49">
        <v>-400</v>
      </c>
      <c r="G277" t="s">
        <v>178</v>
      </c>
      <c r="I277" t="s">
        <v>258</v>
      </c>
      <c r="J277" t="s">
        <v>179</v>
      </c>
    </row>
    <row r="278" spans="1:10" ht="15">
      <c r="A278" t="s">
        <v>293</v>
      </c>
      <c r="B278" t="s">
        <v>78</v>
      </c>
      <c r="C278" s="5">
        <v>40864</v>
      </c>
      <c r="D278" t="s">
        <v>232</v>
      </c>
      <c r="E278" t="s">
        <v>231</v>
      </c>
      <c r="F278" s="49">
        <v>-2300</v>
      </c>
      <c r="G278" t="s">
        <v>178</v>
      </c>
      <c r="I278" t="s">
        <v>258</v>
      </c>
      <c r="J278" t="s">
        <v>179</v>
      </c>
    </row>
    <row r="279" spans="1:10" ht="15">
      <c r="A279" t="s">
        <v>293</v>
      </c>
      <c r="B279" t="s">
        <v>78</v>
      </c>
      <c r="C279" s="5">
        <v>40908</v>
      </c>
      <c r="D279" t="s">
        <v>268</v>
      </c>
      <c r="E279" t="s">
        <v>231</v>
      </c>
      <c r="F279" s="49">
        <v>-1400</v>
      </c>
      <c r="G279" t="s">
        <v>178</v>
      </c>
      <c r="I279" t="s">
        <v>258</v>
      </c>
      <c r="J279" t="s">
        <v>179</v>
      </c>
    </row>
    <row r="280" spans="1:10" ht="15">
      <c r="A280" t="s">
        <v>294</v>
      </c>
      <c r="B280" t="s">
        <v>80</v>
      </c>
      <c r="C280" s="5">
        <v>40588</v>
      </c>
      <c r="D280" t="s">
        <v>273</v>
      </c>
      <c r="E280" t="s">
        <v>72</v>
      </c>
      <c r="F280" s="49">
        <v>8000</v>
      </c>
      <c r="G280" t="s">
        <v>178</v>
      </c>
      <c r="I280" t="s">
        <v>61</v>
      </c>
      <c r="J280" t="s">
        <v>179</v>
      </c>
    </row>
    <row r="281" spans="1:10" ht="15">
      <c r="A281" t="s">
        <v>295</v>
      </c>
      <c r="B281" t="s">
        <v>144</v>
      </c>
      <c r="C281" s="5">
        <v>40673</v>
      </c>
      <c r="D281" t="s">
        <v>274</v>
      </c>
      <c r="E281" t="s">
        <v>143</v>
      </c>
      <c r="F281" s="49">
        <v>17523</v>
      </c>
      <c r="G281" t="s">
        <v>178</v>
      </c>
      <c r="I281" t="s">
        <v>60</v>
      </c>
      <c r="J281" t="s">
        <v>179</v>
      </c>
    </row>
    <row r="282" spans="1:10" ht="15">
      <c r="A282" t="s">
        <v>295</v>
      </c>
      <c r="B282" t="s">
        <v>144</v>
      </c>
      <c r="C282" s="5">
        <v>40809</v>
      </c>
      <c r="D282" t="s">
        <v>275</v>
      </c>
      <c r="E282" t="s">
        <v>160</v>
      </c>
      <c r="F282" s="49">
        <v>17574</v>
      </c>
      <c r="G282" t="s">
        <v>178</v>
      </c>
      <c r="I282" t="s">
        <v>60</v>
      </c>
      <c r="J282" t="s">
        <v>179</v>
      </c>
    </row>
    <row r="283" spans="1:10" ht="15">
      <c r="A283" t="s">
        <v>296</v>
      </c>
      <c r="B283" t="s">
        <v>87</v>
      </c>
      <c r="C283" s="5">
        <v>40898</v>
      </c>
      <c r="D283" t="s">
        <v>239</v>
      </c>
      <c r="E283" t="s">
        <v>240</v>
      </c>
      <c r="F283" s="49">
        <v>11101.2</v>
      </c>
      <c r="G283" t="s">
        <v>178</v>
      </c>
      <c r="I283" t="s">
        <v>258</v>
      </c>
      <c r="J283" t="s">
        <v>179</v>
      </c>
    </row>
    <row r="284" spans="1:10" ht="15">
      <c r="A284" t="s">
        <v>297</v>
      </c>
      <c r="B284" t="s">
        <v>150</v>
      </c>
      <c r="C284" s="5">
        <v>40739</v>
      </c>
      <c r="D284" t="s">
        <v>250</v>
      </c>
      <c r="E284" t="s">
        <v>149</v>
      </c>
      <c r="F284" s="49">
        <v>6600</v>
      </c>
      <c r="G284" t="s">
        <v>178</v>
      </c>
      <c r="I284" t="s">
        <v>61</v>
      </c>
      <c r="J284" t="s">
        <v>179</v>
      </c>
    </row>
    <row r="285" spans="1:10" ht="15">
      <c r="A285" t="s">
        <v>297</v>
      </c>
      <c r="B285" t="s">
        <v>150</v>
      </c>
      <c r="C285" s="5">
        <v>40834</v>
      </c>
      <c r="D285" t="s">
        <v>246</v>
      </c>
      <c r="E285" t="s">
        <v>247</v>
      </c>
      <c r="F285" s="49">
        <v>18916</v>
      </c>
      <c r="G285" t="s">
        <v>178</v>
      </c>
      <c r="I285" t="s">
        <v>159</v>
      </c>
      <c r="J285" t="s">
        <v>179</v>
      </c>
    </row>
    <row r="286" spans="1:10" ht="15">
      <c r="A286" t="s">
        <v>297</v>
      </c>
      <c r="B286" t="s">
        <v>150</v>
      </c>
      <c r="C286" s="5">
        <v>40848</v>
      </c>
      <c r="D286" t="s">
        <v>254</v>
      </c>
      <c r="E286" t="s">
        <v>255</v>
      </c>
      <c r="F286" s="49">
        <v>2193.6</v>
      </c>
      <c r="G286" t="s">
        <v>178</v>
      </c>
      <c r="I286" t="s">
        <v>159</v>
      </c>
      <c r="J286" t="s">
        <v>179</v>
      </c>
    </row>
    <row r="287" spans="1:10" ht="15">
      <c r="A287" t="s">
        <v>297</v>
      </c>
      <c r="B287" t="s">
        <v>150</v>
      </c>
      <c r="C287" s="5">
        <v>40890</v>
      </c>
      <c r="D287" t="s">
        <v>256</v>
      </c>
      <c r="E287" t="s">
        <v>257</v>
      </c>
      <c r="F287" s="49">
        <v>3111.2</v>
      </c>
      <c r="G287" t="s">
        <v>178</v>
      </c>
      <c r="I287" t="s">
        <v>258</v>
      </c>
      <c r="J287" t="s">
        <v>179</v>
      </c>
    </row>
    <row r="288" spans="1:10" ht="15">
      <c r="A288" t="s">
        <v>297</v>
      </c>
      <c r="B288" t="s">
        <v>150</v>
      </c>
      <c r="C288" s="5">
        <v>40890</v>
      </c>
      <c r="D288" t="s">
        <v>259</v>
      </c>
      <c r="E288" t="s">
        <v>234</v>
      </c>
      <c r="F288" s="49">
        <v>4084.8</v>
      </c>
      <c r="G288" t="s">
        <v>178</v>
      </c>
      <c r="I288" t="s">
        <v>258</v>
      </c>
      <c r="J288" t="s">
        <v>179</v>
      </c>
    </row>
    <row r="289" spans="1:10" ht="15">
      <c r="A289" t="s">
        <v>297</v>
      </c>
      <c r="B289" t="s">
        <v>150</v>
      </c>
      <c r="C289" s="5">
        <v>40890</v>
      </c>
      <c r="D289" t="s">
        <v>260</v>
      </c>
      <c r="E289" t="s">
        <v>261</v>
      </c>
      <c r="F289" s="49">
        <v>842.36</v>
      </c>
      <c r="G289" t="s">
        <v>178</v>
      </c>
      <c r="I289" t="s">
        <v>60</v>
      </c>
      <c r="J289" t="s">
        <v>179</v>
      </c>
    </row>
    <row r="290" spans="1:10" ht="15">
      <c r="A290" t="s">
        <v>297</v>
      </c>
      <c r="B290" t="s">
        <v>150</v>
      </c>
      <c r="C290" s="5">
        <v>40890</v>
      </c>
      <c r="D290" t="s">
        <v>260</v>
      </c>
      <c r="E290" t="s">
        <v>262</v>
      </c>
      <c r="F290" s="49">
        <v>786.4</v>
      </c>
      <c r="G290" t="s">
        <v>178</v>
      </c>
      <c r="I290" t="s">
        <v>159</v>
      </c>
      <c r="J290" t="s">
        <v>179</v>
      </c>
    </row>
    <row r="291" spans="1:10" ht="15">
      <c r="A291" t="s">
        <v>298</v>
      </c>
      <c r="B291" t="s">
        <v>299</v>
      </c>
      <c r="C291" s="5">
        <v>40848</v>
      </c>
      <c r="D291" t="s">
        <v>254</v>
      </c>
      <c r="E291" t="s">
        <v>300</v>
      </c>
      <c r="F291" s="49">
        <v>208</v>
      </c>
      <c r="G291" t="s">
        <v>178</v>
      </c>
      <c r="I291" t="s">
        <v>159</v>
      </c>
      <c r="J291" t="s">
        <v>179</v>
      </c>
    </row>
    <row r="292" spans="1:10" ht="15">
      <c r="A292" t="s">
        <v>298</v>
      </c>
      <c r="B292" t="s">
        <v>299</v>
      </c>
      <c r="C292" s="5">
        <v>40848</v>
      </c>
      <c r="D292" t="s">
        <v>254</v>
      </c>
      <c r="E292" t="s">
        <v>301</v>
      </c>
      <c r="F292" s="49">
        <v>420</v>
      </c>
      <c r="G292" t="s">
        <v>178</v>
      </c>
      <c r="H292" t="s">
        <v>302</v>
      </c>
      <c r="I292" t="s">
        <v>159</v>
      </c>
      <c r="J292" t="s">
        <v>179</v>
      </c>
    </row>
    <row r="293" spans="1:10" ht="15">
      <c r="A293" t="s">
        <v>298</v>
      </c>
      <c r="B293" t="s">
        <v>299</v>
      </c>
      <c r="C293" s="5">
        <v>40890</v>
      </c>
      <c r="D293" t="s">
        <v>260</v>
      </c>
      <c r="E293" t="s">
        <v>279</v>
      </c>
      <c r="F293" s="49">
        <v>195</v>
      </c>
      <c r="G293" t="s">
        <v>178</v>
      </c>
      <c r="I293" t="s">
        <v>159</v>
      </c>
      <c r="J293" t="s">
        <v>179</v>
      </c>
    </row>
    <row r="294" spans="1:10" ht="15">
      <c r="A294" t="s">
        <v>303</v>
      </c>
      <c r="B294" t="s">
        <v>304</v>
      </c>
      <c r="C294" s="5">
        <v>40908</v>
      </c>
      <c r="D294" t="s">
        <v>242</v>
      </c>
      <c r="E294" t="s">
        <v>243</v>
      </c>
      <c r="F294" s="49">
        <v>-164.03</v>
      </c>
      <c r="G294" t="s">
        <v>178</v>
      </c>
      <c r="J294" t="s">
        <v>179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Sonja Andersen</dc:creator>
  <cp:keywords/>
  <dc:description/>
  <cp:lastModifiedBy>Sonja Andersen</cp:lastModifiedBy>
  <dcterms:created xsi:type="dcterms:W3CDTF">2011-04-07T14:24:15Z</dcterms:created>
  <dcterms:modified xsi:type="dcterms:W3CDTF">2012-02-15T13:43:36Z</dcterms:modified>
  <cp:category/>
  <cp:version/>
  <cp:contentType/>
  <cp:contentStatus/>
</cp:coreProperties>
</file>